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ns-320l\Бухгалтерия\Бухгалтер\Макарова З.В\2019\пфхд\1 новая форма верная\"/>
    </mc:Choice>
  </mc:AlternateContent>
  <xr:revisionPtr revIDLastSave="0" documentId="13_ncr:1_{852CFDDA-F629-47A8-BAB7-33CF8AF81735}" xr6:coauthVersionLast="40" xr6:coauthVersionMax="40" xr10:uidLastSave="{00000000-0000-0000-0000-000000000000}"/>
  <bookViews>
    <workbookView xWindow="0" yWindow="0" windowWidth="28800" windowHeight="11625" tabRatio="897" firstSheet="11" activeTab="26" xr2:uid="{00000000-000D-0000-FFFF-FFFF00000000}"/>
  </bookViews>
  <sheets>
    <sheet name="доходы+" sheetId="37" r:id="rId1"/>
    <sheet name="111 4 МЗ" sheetId="61" r:id="rId2"/>
    <sheet name="111 5 +" sheetId="7" r:id="rId3"/>
    <sheet name="111 2" sheetId="62" r:id="rId4"/>
    <sheet name="112 4 +" sheetId="43" r:id="rId5"/>
    <sheet name="112 2 +" sheetId="9" r:id="rId6"/>
    <sheet name="119 4 +" sheetId="39" r:id="rId7"/>
    <sheet name="119 2 +" sheetId="8" r:id="rId8"/>
    <sheet name="119 5 +" sheetId="49" r:id="rId9"/>
    <sheet name="221 4 +" sheetId="20" r:id="rId10"/>
    <sheet name="221 2 +" sheetId="52" r:id="rId11"/>
    <sheet name="222 4 +" sheetId="11" r:id="rId12"/>
    <sheet name="222 + пд" sheetId="31" r:id="rId13"/>
    <sheet name="222 5 + постановки 3000" sheetId="57" r:id="rId14"/>
    <sheet name="223 4 +" sheetId="21" r:id="rId15"/>
    <sheet name="223 2 +" sheetId="32" r:id="rId16"/>
    <sheet name="224 2 +" sheetId="54" r:id="rId17"/>
    <sheet name="225 4 +" sheetId="22" r:id="rId18"/>
    <sheet name="225 2 +" sheetId="41" r:id="rId19"/>
    <sheet name="226 4 +" sheetId="14" r:id="rId20"/>
    <sheet name="226 5 + Постановки 3 000" sheetId="51" r:id="rId21"/>
    <sheet name="226 2 +" sheetId="23" r:id="rId22"/>
    <sheet name="310. 340 4 +" sheetId="29" r:id="rId23"/>
    <sheet name="310,340 5+ Постановки 3600" sheetId="58" r:id="rId24"/>
    <sheet name="310. 340 2 +" sheetId="15" r:id="rId25"/>
    <sheet name="853 4" sheetId="24" r:id="rId26"/>
    <sheet name="853 2" sheetId="64" r:id="rId27"/>
  </sheets>
  <definedNames>
    <definedName name="_xlnm.Print_Area" localSheetId="2">'111 5 +'!$A$1:$FJ$100</definedName>
    <definedName name="_xlnm.Print_Area" localSheetId="5">'112 2 +'!$A$1:$G$35</definedName>
    <definedName name="_xlnm.Print_Area" localSheetId="11">'222 4 +'!$A$1:$E$41</definedName>
  </definedNames>
  <calcPr calcId="181029" refMode="R1C1"/>
</workbook>
</file>

<file path=xl/calcChain.xml><?xml version="1.0" encoding="utf-8"?>
<calcChain xmlns="http://schemas.openxmlformats.org/spreadsheetml/2006/main">
  <c r="F65" i="64" l="1"/>
  <c r="F28" i="64"/>
  <c r="G20" i="64"/>
  <c r="F17" i="15"/>
  <c r="F14" i="15"/>
  <c r="F16" i="58"/>
  <c r="F14" i="29"/>
  <c r="F17" i="29"/>
  <c r="G9" i="54"/>
  <c r="H17" i="32"/>
  <c r="H17" i="21"/>
  <c r="E17" i="21"/>
  <c r="E12" i="31"/>
  <c r="E32" i="11"/>
  <c r="E29" i="11"/>
  <c r="F13" i="20"/>
  <c r="E12" i="49"/>
  <c r="E12" i="8"/>
  <c r="CM76" i="62"/>
  <c r="BX76" i="62"/>
  <c r="BI76" i="62"/>
  <c r="CX75" i="62"/>
  <c r="DT75" i="62" s="1"/>
  <c r="CX74" i="62"/>
  <c r="DT74" i="62" s="1"/>
  <c r="CX73" i="62"/>
  <c r="DT73" i="62" s="1"/>
  <c r="CX72" i="62"/>
  <c r="DT72" i="62" s="1"/>
  <c r="CX71" i="62"/>
  <c r="DT71" i="62" s="1"/>
  <c r="CX70" i="62"/>
  <c r="DT70" i="62" s="1"/>
  <c r="CX69" i="62"/>
  <c r="DT69" i="62" s="1"/>
  <c r="CX68" i="62"/>
  <c r="DT68" i="62" s="1"/>
  <c r="CX67" i="62"/>
  <c r="DT67" i="62" s="1"/>
  <c r="CX66" i="62"/>
  <c r="DT66" i="62" s="1"/>
  <c r="CX65" i="62"/>
  <c r="DT65" i="62" s="1"/>
  <c r="CX64" i="62"/>
  <c r="DT64" i="62" s="1"/>
  <c r="CM62" i="62"/>
  <c r="BX62" i="62"/>
  <c r="BI62" i="62"/>
  <c r="CX61" i="62"/>
  <c r="DT61" i="62" s="1"/>
  <c r="CX60" i="62"/>
  <c r="DT60" i="62" s="1"/>
  <c r="DT59" i="62"/>
  <c r="CX59" i="62"/>
  <c r="CX58" i="62"/>
  <c r="DT58" i="62" s="1"/>
  <c r="CX57" i="62"/>
  <c r="DT57" i="62" s="1"/>
  <c r="CX56" i="62"/>
  <c r="DT56" i="62" s="1"/>
  <c r="DT55" i="62"/>
  <c r="CX55" i="62"/>
  <c r="CX54" i="62"/>
  <c r="DT54" i="62" s="1"/>
  <c r="CX53" i="62"/>
  <c r="DT53" i="62" s="1"/>
  <c r="CX52" i="62"/>
  <c r="DT52" i="62" s="1"/>
  <c r="DT51" i="62"/>
  <c r="CX51" i="62"/>
  <c r="CX50" i="62"/>
  <c r="DT50" i="62" s="1"/>
  <c r="CX49" i="62"/>
  <c r="CX62" i="62" s="1"/>
  <c r="CM47" i="62"/>
  <c r="BX47" i="62"/>
  <c r="BI47" i="62"/>
  <c r="CX46" i="62"/>
  <c r="DT46" i="62" s="1"/>
  <c r="CX44" i="62"/>
  <c r="DT44" i="62" s="1"/>
  <c r="CX43" i="62"/>
  <c r="DT43" i="62" s="1"/>
  <c r="CX42" i="62"/>
  <c r="DT42" i="62" s="1"/>
  <c r="CX41" i="62"/>
  <c r="DT41" i="62" s="1"/>
  <c r="CX40" i="62"/>
  <c r="DT40" i="62" s="1"/>
  <c r="CX39" i="62"/>
  <c r="DT39" i="62" s="1"/>
  <c r="CX38" i="62"/>
  <c r="DT38" i="62" s="1"/>
  <c r="CX37" i="62"/>
  <c r="DT37" i="62" s="1"/>
  <c r="DT36" i="62"/>
  <c r="CX35" i="62"/>
  <c r="DT35" i="62" s="1"/>
  <c r="CX34" i="62"/>
  <c r="DT34" i="62" s="1"/>
  <c r="CX33" i="62"/>
  <c r="DT33" i="62" s="1"/>
  <c r="CX32" i="62"/>
  <c r="DT32" i="62" s="1"/>
  <c r="CM30" i="62"/>
  <c r="BX30" i="62"/>
  <c r="BI30" i="62"/>
  <c r="CX29" i="62"/>
  <c r="CX30" i="62" s="1"/>
  <c r="CM27" i="62"/>
  <c r="BX27" i="62"/>
  <c r="BX83" i="62" s="1"/>
  <c r="BI27" i="62"/>
  <c r="CX26" i="62"/>
  <c r="DT26" i="62" s="1"/>
  <c r="CX25" i="62"/>
  <c r="DT25" i="62" s="1"/>
  <c r="CX24" i="62"/>
  <c r="DT24" i="62" s="1"/>
  <c r="CX23" i="62"/>
  <c r="DT23" i="62" s="1"/>
  <c r="CX22" i="62"/>
  <c r="DT22" i="62" s="1"/>
  <c r="CX21" i="62"/>
  <c r="DT21" i="62" s="1"/>
  <c r="CX20" i="62"/>
  <c r="DT20" i="62" s="1"/>
  <c r="DT19" i="62"/>
  <c r="CX19" i="62"/>
  <c r="CX18" i="62"/>
  <c r="DT18" i="62" s="1"/>
  <c r="CX17" i="62"/>
  <c r="DT17" i="62" s="1"/>
  <c r="DT16" i="62"/>
  <c r="CX15" i="62"/>
  <c r="DT15" i="62" s="1"/>
  <c r="CX14" i="62"/>
  <c r="DT14" i="62" s="1"/>
  <c r="CX13" i="62"/>
  <c r="DT13" i="62" s="1"/>
  <c r="CM76" i="7"/>
  <c r="CX13" i="7"/>
  <c r="DT13" i="7" s="1"/>
  <c r="CX14" i="7"/>
  <c r="DT14" i="7" s="1"/>
  <c r="CX15" i="7"/>
  <c r="DT15" i="7" s="1"/>
  <c r="DT16" i="7"/>
  <c r="CX17" i="7"/>
  <c r="CX18" i="7"/>
  <c r="DT18" i="7" s="1"/>
  <c r="CX19" i="7"/>
  <c r="DT19" i="7" s="1"/>
  <c r="CX20" i="7"/>
  <c r="DT20" i="7" s="1"/>
  <c r="CX21" i="7"/>
  <c r="DT21" i="7" s="1"/>
  <c r="CX22" i="7"/>
  <c r="DT22" i="7" s="1"/>
  <c r="CX23" i="7"/>
  <c r="DT23" i="7"/>
  <c r="CX24" i="7"/>
  <c r="DT24" i="7" s="1"/>
  <c r="CX25" i="7"/>
  <c r="DT25" i="7" s="1"/>
  <c r="CX26" i="7"/>
  <c r="DT26" i="7" s="1"/>
  <c r="CX29" i="7"/>
  <c r="DT29" i="7" s="1"/>
  <c r="CX32" i="7"/>
  <c r="DT32" i="7" s="1"/>
  <c r="CX33" i="7"/>
  <c r="DT33" i="7" s="1"/>
  <c r="CX34" i="7"/>
  <c r="DT34" i="7" s="1"/>
  <c r="CX35" i="7"/>
  <c r="DT35" i="7" s="1"/>
  <c r="DT36" i="7"/>
  <c r="CX37" i="7"/>
  <c r="DT37" i="7" s="1"/>
  <c r="CX38" i="7"/>
  <c r="DT38" i="7" s="1"/>
  <c r="CX39" i="7"/>
  <c r="DT39" i="7" s="1"/>
  <c r="CX40" i="7"/>
  <c r="DT40" i="7" s="1"/>
  <c r="CX41" i="7"/>
  <c r="DT41" i="7" s="1"/>
  <c r="CX42" i="7"/>
  <c r="DT42" i="7" s="1"/>
  <c r="CX43" i="7"/>
  <c r="DT43" i="7" s="1"/>
  <c r="CX44" i="7"/>
  <c r="DT44" i="7" s="1"/>
  <c r="CX46" i="7"/>
  <c r="DT46" i="7" s="1"/>
  <c r="CX49" i="7"/>
  <c r="DT49" i="7" s="1"/>
  <c r="CX50" i="7"/>
  <c r="DT50" i="7" s="1"/>
  <c r="CX51" i="7"/>
  <c r="DT51" i="7" s="1"/>
  <c r="CX52" i="7"/>
  <c r="DT52" i="7" s="1"/>
  <c r="CX53" i="7"/>
  <c r="DT53" i="7"/>
  <c r="CX54" i="7"/>
  <c r="DT54" i="7" s="1"/>
  <c r="CX55" i="7"/>
  <c r="DT55" i="7" s="1"/>
  <c r="CX56" i="7"/>
  <c r="DT56" i="7" s="1"/>
  <c r="CX57" i="7"/>
  <c r="DT57" i="7" s="1"/>
  <c r="CX58" i="7"/>
  <c r="DT58" i="7" s="1"/>
  <c r="CX59" i="7"/>
  <c r="DT59" i="7" s="1"/>
  <c r="CX60" i="7"/>
  <c r="DT60" i="7"/>
  <c r="CX61" i="7"/>
  <c r="DT61" i="7" s="1"/>
  <c r="BX76" i="7"/>
  <c r="BI76" i="7"/>
  <c r="CX75" i="7"/>
  <c r="DT75" i="7" s="1"/>
  <c r="CX65" i="7"/>
  <c r="DT65" i="7" s="1"/>
  <c r="CX64" i="7"/>
  <c r="DT64" i="7" s="1"/>
  <c r="BX62" i="7"/>
  <c r="BI62" i="7"/>
  <c r="CM47" i="7"/>
  <c r="BX47" i="7"/>
  <c r="BI47" i="7"/>
  <c r="CM30" i="7"/>
  <c r="BX30" i="7"/>
  <c r="BI30" i="7"/>
  <c r="BX27" i="7"/>
  <c r="BI27" i="7"/>
  <c r="EV28" i="61"/>
  <c r="EV31" i="61"/>
  <c r="EV32" i="61"/>
  <c r="EV36" i="61"/>
  <c r="EV40" i="61"/>
  <c r="EV44" i="61"/>
  <c r="EV45" i="61"/>
  <c r="EV48" i="61"/>
  <c r="EV56" i="61"/>
  <c r="EV60" i="61"/>
  <c r="EV63" i="61"/>
  <c r="EV68" i="61"/>
  <c r="EV72" i="61"/>
  <c r="BX76" i="61"/>
  <c r="BI76" i="61"/>
  <c r="CX75" i="61"/>
  <c r="DT75" i="61" s="1"/>
  <c r="EV75" i="61" s="1"/>
  <c r="CM74" i="61"/>
  <c r="CM73" i="61"/>
  <c r="CX73" i="61" s="1"/>
  <c r="DT73" i="61" s="1"/>
  <c r="EV73" i="61" s="1"/>
  <c r="CM72" i="61"/>
  <c r="CX72" i="61" s="1"/>
  <c r="DT72" i="61" s="1"/>
  <c r="CM71" i="61"/>
  <c r="CX71" i="61" s="1"/>
  <c r="CM70" i="61"/>
  <c r="CM69" i="61"/>
  <c r="CX69" i="61" s="1"/>
  <c r="DT69" i="61" s="1"/>
  <c r="EV69" i="61" s="1"/>
  <c r="CM68" i="61"/>
  <c r="CX68" i="61" s="1"/>
  <c r="DT68" i="61" s="1"/>
  <c r="CM67" i="61"/>
  <c r="CX67" i="61" s="1"/>
  <c r="CM66" i="61"/>
  <c r="CX65" i="61"/>
  <c r="DT65" i="61" s="1"/>
  <c r="EV65" i="61" s="1"/>
  <c r="CX64" i="61"/>
  <c r="BX62" i="61"/>
  <c r="BI62" i="61"/>
  <c r="CX61" i="61"/>
  <c r="DT61" i="61" s="1"/>
  <c r="EV61" i="61" s="1"/>
  <c r="CM60" i="61"/>
  <c r="CX60" i="61" s="1"/>
  <c r="DT60" i="61" s="1"/>
  <c r="CX59" i="61"/>
  <c r="DT59" i="61" s="1"/>
  <c r="EV59" i="61" s="1"/>
  <c r="CX58" i="61"/>
  <c r="DT58" i="61" s="1"/>
  <c r="EV58" i="61" s="1"/>
  <c r="CX57" i="61"/>
  <c r="DT57" i="61" s="1"/>
  <c r="EV57" i="61" s="1"/>
  <c r="CX56" i="61"/>
  <c r="DT56" i="61" s="1"/>
  <c r="CX55" i="61"/>
  <c r="DT55" i="61" s="1"/>
  <c r="EV55" i="61" s="1"/>
  <c r="CM54" i="61"/>
  <c r="CX54" i="61" s="1"/>
  <c r="DT54" i="61" s="1"/>
  <c r="EV54" i="61" s="1"/>
  <c r="CM53" i="61"/>
  <c r="CX53" i="61" s="1"/>
  <c r="DT53" i="61" s="1"/>
  <c r="EV53" i="61" s="1"/>
  <c r="CM52" i="61"/>
  <c r="CX51" i="61"/>
  <c r="DT51" i="61" s="1"/>
  <c r="EV51" i="61" s="1"/>
  <c r="CX50" i="61"/>
  <c r="DT50" i="61" s="1"/>
  <c r="EV50" i="61" s="1"/>
  <c r="CX49" i="61"/>
  <c r="BX47" i="61"/>
  <c r="BI47" i="61"/>
  <c r="CM46" i="61"/>
  <c r="CX46" i="61" s="1"/>
  <c r="DT46" i="61" s="1"/>
  <c r="EV46" i="61" s="1"/>
  <c r="CX44" i="61"/>
  <c r="DT44" i="61" s="1"/>
  <c r="CX43" i="61"/>
  <c r="DT43" i="61" s="1"/>
  <c r="EV43" i="61" s="1"/>
  <c r="CX42" i="61"/>
  <c r="DT42" i="61" s="1"/>
  <c r="EV42" i="61" s="1"/>
  <c r="CX41" i="61"/>
  <c r="DT41" i="61" s="1"/>
  <c r="EV41" i="61" s="1"/>
  <c r="CX40" i="61"/>
  <c r="DT40" i="61" s="1"/>
  <c r="CM39" i="61"/>
  <c r="CM38" i="61"/>
  <c r="CX38" i="61" s="1"/>
  <c r="DT38" i="61" s="1"/>
  <c r="EV38" i="61" s="1"/>
  <c r="CX37" i="61"/>
  <c r="DT37" i="61" s="1"/>
  <c r="EV37" i="61" s="1"/>
  <c r="DT36" i="61"/>
  <c r="CX35" i="61"/>
  <c r="DT35" i="61" s="1"/>
  <c r="EV35" i="61" s="1"/>
  <c r="CX34" i="61"/>
  <c r="DT34" i="61" s="1"/>
  <c r="EV34" i="61" s="1"/>
  <c r="CM34" i="61"/>
  <c r="CM33" i="61"/>
  <c r="CX33" i="61" s="1"/>
  <c r="DT33" i="61" s="1"/>
  <c r="EV33" i="61" s="1"/>
  <c r="CX32" i="61"/>
  <c r="DT32" i="61" s="1"/>
  <c r="CM30" i="61"/>
  <c r="BX30" i="61"/>
  <c r="BI30" i="61"/>
  <c r="CX29" i="61"/>
  <c r="CX30" i="61" s="1"/>
  <c r="BX27" i="61"/>
  <c r="BI27" i="61"/>
  <c r="CX26" i="61"/>
  <c r="DT26" i="61" s="1"/>
  <c r="EV26" i="61" s="1"/>
  <c r="CM25" i="61"/>
  <c r="CX24" i="61"/>
  <c r="DT24" i="61" s="1"/>
  <c r="EV24" i="61" s="1"/>
  <c r="CM23" i="61"/>
  <c r="CX23" i="61" s="1"/>
  <c r="DT23" i="61" s="1"/>
  <c r="EV23" i="61" s="1"/>
  <c r="CX22" i="61"/>
  <c r="DT22" i="61" s="1"/>
  <c r="EV22" i="61" s="1"/>
  <c r="CX21" i="61"/>
  <c r="DT21" i="61" s="1"/>
  <c r="EV21" i="61" s="1"/>
  <c r="CX20" i="61"/>
  <c r="DT20" i="61" s="1"/>
  <c r="EV20" i="61" s="1"/>
  <c r="CX19" i="61"/>
  <c r="DT19" i="61" s="1"/>
  <c r="EV19" i="61" s="1"/>
  <c r="CX18" i="61"/>
  <c r="DT18" i="61" s="1"/>
  <c r="EV18" i="61" s="1"/>
  <c r="CM17" i="61"/>
  <c r="DT16" i="61"/>
  <c r="EV16" i="61" s="1"/>
  <c r="CX15" i="61"/>
  <c r="DT15" i="61" s="1"/>
  <c r="EV15" i="61" s="1"/>
  <c r="CX14" i="61"/>
  <c r="DT14" i="61" s="1"/>
  <c r="EV14" i="61" s="1"/>
  <c r="CX13" i="61"/>
  <c r="DT13" i="61" s="1"/>
  <c r="EV13" i="61" s="1"/>
  <c r="DT49" i="62" l="1"/>
  <c r="BI83" i="62"/>
  <c r="DT62" i="62"/>
  <c r="CX47" i="62"/>
  <c r="CM83" i="62"/>
  <c r="CX27" i="62"/>
  <c r="DT76" i="62"/>
  <c r="DT27" i="62"/>
  <c r="DT47" i="62"/>
  <c r="DT29" i="62"/>
  <c r="DT30" i="62" s="1"/>
  <c r="CX76" i="62"/>
  <c r="BI83" i="7"/>
  <c r="CX30" i="7"/>
  <c r="DT30" i="7"/>
  <c r="DT17" i="7"/>
  <c r="BX83" i="7"/>
  <c r="DT47" i="7"/>
  <c r="CX47" i="7"/>
  <c r="CM27" i="7"/>
  <c r="CM62" i="7"/>
  <c r="CX66" i="7"/>
  <c r="DT66" i="7" s="1"/>
  <c r="CX67" i="7"/>
  <c r="CX68" i="7"/>
  <c r="DT68" i="7" s="1"/>
  <c r="CX69" i="7"/>
  <c r="DT69" i="7" s="1"/>
  <c r="CX70" i="7"/>
  <c r="DT70" i="7" s="1"/>
  <c r="CX71" i="7"/>
  <c r="DT71" i="7" s="1"/>
  <c r="CX72" i="7"/>
  <c r="DT72" i="7" s="1"/>
  <c r="CX73" i="7"/>
  <c r="DT73" i="7" s="1"/>
  <c r="CX74" i="7"/>
  <c r="DT74" i="7" s="1"/>
  <c r="CM62" i="61"/>
  <c r="CM27" i="61"/>
  <c r="BX83" i="61"/>
  <c r="CM47" i="61"/>
  <c r="BI83" i="61"/>
  <c r="CM76" i="61"/>
  <c r="CX25" i="61"/>
  <c r="DT25" i="61" s="1"/>
  <c r="EV25" i="61" s="1"/>
  <c r="CX52" i="61"/>
  <c r="CX62" i="61" s="1"/>
  <c r="CX39" i="61"/>
  <c r="CX47" i="61" s="1"/>
  <c r="DT64" i="61"/>
  <c r="EV64" i="61" s="1"/>
  <c r="CX66" i="61"/>
  <c r="DT67" i="61"/>
  <c r="EV67" i="61" s="1"/>
  <c r="CX70" i="61"/>
  <c r="DT70" i="61" s="1"/>
  <c r="EV70" i="61" s="1"/>
  <c r="DT71" i="61"/>
  <c r="EV71" i="61" s="1"/>
  <c r="CX74" i="61"/>
  <c r="DT74" i="61" s="1"/>
  <c r="EV74" i="61" s="1"/>
  <c r="CX17" i="61"/>
  <c r="DT29" i="61"/>
  <c r="DT49" i="61"/>
  <c r="EV49" i="61" s="1"/>
  <c r="DT30" i="61" l="1"/>
  <c r="EV30" i="61" s="1"/>
  <c r="EV29" i="61"/>
  <c r="CX83" i="62"/>
  <c r="DT83" i="62"/>
  <c r="CX76" i="7"/>
  <c r="DT67" i="7"/>
  <c r="DT76" i="7" s="1"/>
  <c r="CM83" i="7"/>
  <c r="DT27" i="7"/>
  <c r="DT62" i="7"/>
  <c r="CX62" i="7"/>
  <c r="CX27" i="7"/>
  <c r="DT52" i="61"/>
  <c r="EV52" i="61" s="1"/>
  <c r="CM83" i="61"/>
  <c r="DT39" i="61"/>
  <c r="CX76" i="61"/>
  <c r="DT66" i="61"/>
  <c r="CX27" i="61"/>
  <c r="DT17" i="61"/>
  <c r="DT47" i="61" l="1"/>
  <c r="EV47" i="61" s="1"/>
  <c r="EV39" i="61"/>
  <c r="DT76" i="61"/>
  <c r="EV76" i="61" s="1"/>
  <c r="EV66" i="61"/>
  <c r="DT27" i="61"/>
  <c r="EV27" i="61" s="1"/>
  <c r="EV17" i="61"/>
  <c r="DT62" i="61"/>
  <c r="EV62" i="61" s="1"/>
  <c r="CX83" i="7"/>
  <c r="DT83" i="7"/>
  <c r="CX83" i="61"/>
  <c r="DT83" i="61"/>
  <c r="EV83" i="61" l="1"/>
  <c r="F13" i="58"/>
  <c r="F19" i="58" s="1"/>
  <c r="E10" i="57"/>
  <c r="E13" i="57" s="1"/>
  <c r="F28" i="24" l="1"/>
  <c r="G20" i="24"/>
  <c r="F13" i="15" l="1"/>
  <c r="E27" i="23"/>
  <c r="F27" i="41"/>
  <c r="E17" i="32"/>
  <c r="F22" i="52"/>
  <c r="E10" i="8"/>
  <c r="E22" i="8"/>
  <c r="E64" i="8"/>
  <c r="E61" i="8"/>
  <c r="E59" i="8"/>
  <c r="E54" i="8"/>
  <c r="E52" i="8" s="1"/>
  <c r="E44" i="8"/>
  <c r="E41" i="8"/>
  <c r="E39" i="8"/>
  <c r="E37" i="8" s="1"/>
  <c r="E45" i="8" s="1"/>
  <c r="E34" i="8"/>
  <c r="E32" i="8"/>
  <c r="D22" i="8"/>
  <c r="D19" i="8"/>
  <c r="E19" i="8" s="1"/>
  <c r="D17" i="8"/>
  <c r="E17" i="8" s="1"/>
  <c r="E23" i="51"/>
  <c r="E10" i="49"/>
  <c r="E64" i="49"/>
  <c r="E61" i="49"/>
  <c r="E59" i="49"/>
  <c r="E54" i="49"/>
  <c r="E52" i="49" s="1"/>
  <c r="E44" i="49"/>
  <c r="E41" i="49"/>
  <c r="E39" i="49"/>
  <c r="E37" i="49"/>
  <c r="E34" i="49"/>
  <c r="E32" i="49" s="1"/>
  <c r="D22" i="49"/>
  <c r="E22" i="49" s="1"/>
  <c r="D19" i="49"/>
  <c r="E19" i="49" s="1"/>
  <c r="D17" i="49"/>
  <c r="E17" i="49" s="1"/>
  <c r="E15" i="49" s="1"/>
  <c r="E37" i="21"/>
  <c r="E35" i="21" s="1"/>
  <c r="H35" i="21" s="1"/>
  <c r="E23" i="21"/>
  <c r="H23" i="21" s="1"/>
  <c r="E11" i="21"/>
  <c r="H11" i="21"/>
  <c r="F18" i="20"/>
  <c r="F12" i="20"/>
  <c r="E12" i="39"/>
  <c r="E19" i="39"/>
  <c r="D22" i="39"/>
  <c r="D19" i="39"/>
  <c r="D17" i="39"/>
  <c r="G14" i="43"/>
  <c r="G13" i="43"/>
  <c r="G10" i="43"/>
  <c r="G19" i="43" s="1"/>
  <c r="E45" i="49" l="1"/>
  <c r="E57" i="49"/>
  <c r="E65" i="8"/>
  <c r="E65" i="49"/>
  <c r="E57" i="8"/>
  <c r="F20" i="15"/>
  <c r="H42" i="32"/>
  <c r="E15" i="8"/>
  <c r="E23" i="8" s="1"/>
  <c r="E23" i="49"/>
  <c r="H42" i="21"/>
  <c r="F8" i="37" l="1"/>
  <c r="C10" i="37"/>
  <c r="E16" i="31" l="1"/>
  <c r="E64" i="39" l="1"/>
  <c r="E61" i="39"/>
  <c r="E59" i="39"/>
  <c r="E57" i="39" s="1"/>
  <c r="E54" i="39"/>
  <c r="E52" i="39" s="1"/>
  <c r="E44" i="39"/>
  <c r="E41" i="39"/>
  <c r="E39" i="39"/>
  <c r="E37" i="39"/>
  <c r="E34" i="39"/>
  <c r="E32" i="39" s="1"/>
  <c r="E22" i="39"/>
  <c r="E17" i="39"/>
  <c r="E10" i="39"/>
  <c r="E45" i="39" l="1"/>
  <c r="E15" i="39"/>
  <c r="E23" i="39" s="1"/>
  <c r="E65" i="39"/>
  <c r="E13" i="11" l="1"/>
  <c r="E17" i="11" s="1"/>
  <c r="D8" i="37" l="1"/>
  <c r="D5" i="37" s="1"/>
  <c r="E8" i="37"/>
  <c r="E5" i="37" s="1"/>
  <c r="C8" i="37"/>
  <c r="C33" i="37" s="1"/>
  <c r="F5" i="37"/>
  <c r="G8" i="37"/>
  <c r="G5" i="37" s="1"/>
  <c r="D33" i="37" l="1"/>
  <c r="E33" i="37"/>
  <c r="C5" i="37"/>
  <c r="F33" i="37"/>
  <c r="G33" i="37"/>
  <c r="F13" i="29" l="1"/>
  <c r="F20" i="29" l="1"/>
  <c r="G14" i="9"/>
  <c r="G12" i="9" l="1"/>
  <c r="G10" i="9" l="1"/>
  <c r="G19" i="9" s="1"/>
  <c r="E34" i="14"/>
  <c r="F28" i="22"/>
  <c r="F22" i="20" l="1"/>
</calcChain>
</file>

<file path=xl/sharedStrings.xml><?xml version="1.0" encoding="utf-8"?>
<sst xmlns="http://schemas.openxmlformats.org/spreadsheetml/2006/main" count="1492" uniqueCount="294">
  <si>
    <t>3.1. Расчет (обоснование) расходов на оплату налога на имущество</t>
  </si>
  <si>
    <t>№ п/п</t>
  </si>
  <si>
    <t>Наименование расходов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</si>
  <si>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</si>
  <si>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</si>
  <si>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</si>
  <si>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</t>
  </si>
  <si>
    <t>в том числе по группам:</t>
  </si>
  <si>
    <t>недвижимое имущество</t>
  </si>
  <si>
    <t>из них:</t>
  </si>
  <si>
    <t>переданное в аренду</t>
  </si>
  <si>
    <t>движимое имущество</t>
  </si>
  <si>
    <t>Итого:</t>
  </si>
  <si>
    <t>x</t>
  </si>
  <si>
    <t>3.2. Расчет (обоснование) расходов на оплату земельного налога</t>
  </si>
  <si>
    <t>Кадастровая стоимость земельного участка</t>
  </si>
  <si>
    <t>Сумма, руб (гр.3 х гр.4/100)</t>
  </si>
  <si>
    <t>Земельный налог, всего</t>
  </si>
  <si>
    <t>в том числе по участкам:</t>
  </si>
  <si>
    <t>3.3. Расчет (обоснование) расходов на оплату прочих налогов и сборов</t>
  </si>
  <si>
    <t>Код видов расходов</t>
  </si>
  <si>
    <t>Источник финансового обеспечения</t>
  </si>
  <si>
    <t>N</t>
  </si>
  <si>
    <t>п/п</t>
  </si>
  <si>
    <t>Всего, руб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</si>
  <si>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</si>
  <si>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</si>
  <si>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</si>
  <si>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</si>
  <si>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Наименование показателя</t>
  </si>
  <si>
    <t>Коли-</t>
  </si>
  <si>
    <t>чество номе-</t>
  </si>
  <si>
    <t>ров</t>
  </si>
  <si>
    <t>чество платежей в год</t>
  </si>
  <si>
    <t>Стои-</t>
  </si>
  <si>
    <t>мость за единицу, руб</t>
  </si>
  <si>
    <t>Сумма, руб (гр.3 х гр.4 х гр.5)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</si>
  <si>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</si>
  <si>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</si>
  <si>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</si>
  <si>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</si>
  <si>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</si>
  <si>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</si>
  <si>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</si>
  <si>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</si>
  <si>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Количество услуг перевозки</t>
  </si>
  <si>
    <t>Цена услуги перевозки, руб</t>
  </si>
  <si>
    <t>Сумма, руб (гр.3 х гр.4)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</si>
  <si>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</si>
  <si>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</si>
  <si>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Размер потребления ресурсов</t>
  </si>
  <si>
    <t>Тариф (с учетом НДС), руб</t>
  </si>
  <si>
    <t>Индексация, %</t>
  </si>
  <si>
    <t>Электроснабжение, всего</t>
  </si>
  <si>
    <t>в том числе по объектам:</t>
  </si>
  <si>
    <t>Количество</t>
  </si>
  <si>
    <t>Объект</t>
  </si>
  <si>
    <t>Количество работ (услуг)</t>
  </si>
  <si>
    <t>Стоимость работ (услуг), руб</t>
  </si>
  <si>
    <t>Содержание объектов недвижимого имущества в чистоте</t>
  </si>
  <si>
    <t>в том числе:</t>
  </si>
  <si>
    <t>Содержание объектов движимого имущества в чистоте</t>
  </si>
  <si>
    <t>Ремонт (текущий и капитальный)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</si>
  <si>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</si>
  <si>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</si>
  <si>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</si>
  <si>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</si>
  <si>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</si>
  <si>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</si>
  <si>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</si>
  <si>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Средняя стоимость, руб</t>
  </si>
  <si>
    <t>Сумма, руб (гр.2 х гр.3)</t>
  </si>
  <si>
    <t>Приобретение основных средств</t>
  </si>
  <si>
    <t>в том числе по группам объектов:</t>
  </si>
  <si>
    <t>Приобретение материалов</t>
  </si>
  <si>
    <t>в том числе по группам материалов:</t>
  </si>
  <si>
    <t>1. Расчеты (обоснования) выплат персоналу (строка 210)</t>
  </si>
  <si>
    <t>Выплаты персоналу при направлении в служебные командировки в пределах территории Российской Федерации</t>
  </si>
  <si>
    <t>1.1.</t>
  </si>
  <si>
    <t>компенсация дополнительных расходов, связанных с проживанием вне места постоянного жительства (суточных)</t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</si>
  <si>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</si>
  <si>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</si>
  <si>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</si>
  <si>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</si>
  <si>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2.1.</t>
  </si>
  <si>
    <t>2.2.</t>
  </si>
  <si>
    <t>2.3.</t>
  </si>
  <si>
    <t>Наименование государственного внебюджетного фонда</t>
  </si>
  <si>
    <t>Размер базы для начисления страховых взносов, руб</t>
  </si>
  <si>
    <t>Сумма взноса, руб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</si>
  <si>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</si>
  <si>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</si>
  <si>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</si>
  <si>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</si>
  <si>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</si>
  <si>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</si>
  <si>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</si>
  <si>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</si>
  <si>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</si>
  <si>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3. Расчет (обоснование) расходов на уплату налогов, сборов и иных платежей</t>
  </si>
  <si>
    <t xml:space="preserve">Код видов расходов </t>
  </si>
  <si>
    <t xml:space="preserve">Источник финансового обеспечения </t>
  </si>
  <si>
    <t xml:space="preserve">1.1. Расчеты (обоснования) расходов на оплату груда </t>
  </si>
  <si>
    <t xml:space="preserve">Итого: </t>
  </si>
  <si>
    <t>Районный коэффициент</t>
  </si>
  <si>
    <t>N п/п</t>
  </si>
  <si>
    <t xml:space="preserve">1.2. Расчеты (обоснования) выплат персоналу при направлении в служебные командировки 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</si>
  <si>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</si>
  <si>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</si>
  <si>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</si>
  <si>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руб. (гр.3 х гр.4 х гр.5)</t>
  </si>
  <si>
    <t xml:space="preserve"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</si>
  <si>
    <t xml:space="preserve">Страховые взносы в Пенсионный фонд Российской Федерации, всего </t>
  </si>
  <si>
    <t xml:space="preserve">Страховые взносы в Фонд социального страхования Российской Федерации, всего </t>
  </si>
  <si>
    <t xml:space="preserve">Страховые взносы в Федеральный фонд обязательного медицинского страхования, всего (по ставке 5,1%) </t>
  </si>
  <si>
    <t>субсидии на иные цели</t>
  </si>
  <si>
    <t xml:space="preserve">Руководитель учреждения       </t>
  </si>
  <si>
    <t>А.С.Жарова</t>
  </si>
  <si>
    <t>(подпись)</t>
  </si>
  <si>
    <t xml:space="preserve">Главный бухгалтер                         </t>
  </si>
  <si>
    <t xml:space="preserve">Исполнитель                                  </t>
  </si>
  <si>
    <t>Комсомольский проспект, д.69</t>
  </si>
  <si>
    <t>ул.Новосибирская, д.4</t>
  </si>
  <si>
    <t>Водоснабжение и водоотведение, всего</t>
  </si>
  <si>
    <t>устранение неисправностей (восстановление работоспособности) объектов имущества - мелкий ремонт инвентаря</t>
  </si>
  <si>
    <t>текущий ремонт помещений</t>
  </si>
  <si>
    <t>обслуживание информационных баз данных (Информрешение)</t>
  </si>
  <si>
    <t>приобретение (обновление) программного обеспечения - приобретение антивирусных программ</t>
  </si>
  <si>
    <t>Оплата прочих услуг</t>
  </si>
  <si>
    <t>Оплата за обучение на курсах по повышению квалификации,  подготовку и переподготовку специалистов</t>
  </si>
  <si>
    <t>пожарно-технический минимум для руководителя</t>
  </si>
  <si>
    <t>услуги по сопровождению сводной отчетности</t>
  </si>
  <si>
    <t xml:space="preserve">приобретение не  исключительных (лицензионных) прав на  программное обеспечение    (сдача отчетности работа по закупкам товаров, услуг с применением программного продукта Сбис++)                              </t>
  </si>
  <si>
    <t>приобретение ключей шифрования Кripto Pro - закупки. АЦК. Сбис++ Генерация квалифицированного сертификата ключа электронной подписи</t>
  </si>
  <si>
    <t>мебель, хозинвентарь</t>
  </si>
  <si>
    <t>Пени ПФ, ИФНС и др.</t>
  </si>
  <si>
    <t>пеня в ПФ</t>
  </si>
  <si>
    <t>пеня ИФНС</t>
  </si>
  <si>
    <t xml:space="preserve">Сумма, руб </t>
  </si>
  <si>
    <t>Итого 2017 г:</t>
  </si>
  <si>
    <t>Ед.изм</t>
  </si>
  <si>
    <t>Г.кал</t>
  </si>
  <si>
    <t xml:space="preserve">Теплоснабжение, всего </t>
  </si>
  <si>
    <t>кВт.час</t>
  </si>
  <si>
    <t>куб.м</t>
  </si>
  <si>
    <t xml:space="preserve">Горячее водоснабжение, всего </t>
  </si>
  <si>
    <t>всего теплоснабжение</t>
  </si>
  <si>
    <t>охрана труда</t>
  </si>
  <si>
    <t>Н. П. Шипицова</t>
  </si>
  <si>
    <t xml:space="preserve">6.1 Расчет (обоснование) расходов на оплату услуг связи </t>
  </si>
  <si>
    <t xml:space="preserve">6.2 Расчет (обоснование) расходов на оплату транспортных услуг  </t>
  </si>
  <si>
    <t>6.3 Расчет (обоснование) расходов на оплату коммунальных услуг</t>
  </si>
  <si>
    <t>6.6  Расчет (обоснование) расходов на оплату прочих работ,  услуг</t>
  </si>
  <si>
    <t>6.7  Расчет (обоснование) расходов на приобретение основных средств и материальных запасов</t>
  </si>
  <si>
    <t>3.1. Расчет (обоснование) расходов на оплату прочих налогов и сборов</t>
  </si>
  <si>
    <t>6. Расчет (обоснование) расходов на закупку товаров, работ, услуг.</t>
  </si>
  <si>
    <t>6.5  Расчет (обоснование) расходов на оплату работ,  услуг по содержанию имущества</t>
  </si>
  <si>
    <t>ремонт оборудования</t>
  </si>
  <si>
    <t xml:space="preserve">         иная приносящая доход деятельность</t>
  </si>
  <si>
    <t xml:space="preserve">        иная приносящая доход деятельность</t>
  </si>
  <si>
    <t xml:space="preserve">покраска, шпаклевка, поклейка </t>
  </si>
  <si>
    <t>канцелярские товары. хозяйственные товары</t>
  </si>
  <si>
    <t>2.2.2.</t>
  </si>
  <si>
    <t xml:space="preserve">Кассовый прогноз доходов от иной приносящей доход деятельности </t>
  </si>
  <si>
    <t>на  очередной финансовый год.*</t>
  </si>
  <si>
    <t>Наименование поступлений</t>
  </si>
  <si>
    <t>Всего:</t>
  </si>
  <si>
    <t>в том числе по кварталам</t>
  </si>
  <si>
    <t>I</t>
  </si>
  <si>
    <t>II</t>
  </si>
  <si>
    <t>III</t>
  </si>
  <si>
    <t>IV</t>
  </si>
  <si>
    <t>Доходы, всего:</t>
  </si>
  <si>
    <t>в том числе по видам:</t>
  </si>
  <si>
    <t>доходы от собственности</t>
  </si>
  <si>
    <t xml:space="preserve">доходы от оказания платных услуг </t>
  </si>
  <si>
    <t>1.2.1</t>
  </si>
  <si>
    <t>1.5.</t>
  </si>
  <si>
    <t>доходы от операций с активами</t>
  </si>
  <si>
    <t xml:space="preserve">из них </t>
  </si>
  <si>
    <t>1.5.1.</t>
  </si>
  <si>
    <t>от выбытий основных средств</t>
  </si>
  <si>
    <t>1.5.2.</t>
  </si>
  <si>
    <t>от выбытий НМА</t>
  </si>
  <si>
    <t>1.5.3.</t>
  </si>
  <si>
    <t>от выбытий материальных запасов</t>
  </si>
  <si>
    <t>Безвозмездные поступления</t>
  </si>
  <si>
    <t>Итого</t>
  </si>
  <si>
    <t>продажа билетов</t>
  </si>
  <si>
    <t>Д.С. Вихрецкий</t>
  </si>
  <si>
    <t>З.В. Макарова</t>
  </si>
  <si>
    <t>Директор</t>
  </si>
  <si>
    <t>Главный бухгалтер</t>
  </si>
  <si>
    <t>Итого по категории должностей</t>
  </si>
  <si>
    <t>Главный администратор</t>
  </si>
  <si>
    <t>Администратор</t>
  </si>
  <si>
    <t>Бухгалтер-экономист</t>
  </si>
  <si>
    <t>Водитель</t>
  </si>
  <si>
    <t>Гардеробщик</t>
  </si>
  <si>
    <t>Инженер по охране труда</t>
  </si>
  <si>
    <t>Кассир билетный</t>
  </si>
  <si>
    <t>Контролер билетов</t>
  </si>
  <si>
    <t>Машинист сцены</t>
  </si>
  <si>
    <t>Рабочий по стирке одежды</t>
  </si>
  <si>
    <t>Слесарь-ремонтник</t>
  </si>
  <si>
    <t>Специалист по кадрам</t>
  </si>
  <si>
    <t>Столяр</t>
  </si>
  <si>
    <t>Художник-бутафор</t>
  </si>
  <si>
    <t>Швея</t>
  </si>
  <si>
    <t>Художественный руководитель</t>
  </si>
  <si>
    <t>Артист-кукловод</t>
  </si>
  <si>
    <t>Репетитор по вокалу</t>
  </si>
  <si>
    <t xml:space="preserve">                      субсидии на выполнение государственного (муниципального) задания</t>
  </si>
  <si>
    <t xml:space="preserve">                      субсидии на иные цели (оплта труда и начисления на выплаты по оплате труда в муниципальных учреждениях)</t>
  </si>
  <si>
    <t xml:space="preserve"> приносящая доход деятельность (собственные доход учреждения)</t>
  </si>
  <si>
    <t>Сибирская д. 65</t>
  </si>
  <si>
    <t xml:space="preserve">вывоз снега, мусора, твердых бытовых и промышленных отходов - вывоз и уборка мусора </t>
  </si>
  <si>
    <t>дезинфекция, дезинсекция, дератизация</t>
  </si>
  <si>
    <t>ремонт автомобиля</t>
  </si>
  <si>
    <t xml:space="preserve">Обслуживание средств охранной сигнализации - услуги </t>
  </si>
  <si>
    <t xml:space="preserve">текущий ремонт оборудования и инвентаря (заправка картриджей и ремонт оргтехники)           </t>
  </si>
  <si>
    <t>услуги в области информационных технологий ИТС ТЕХНО на 12 месяцев</t>
  </si>
  <si>
    <t>оплта авторских договоров о созданиие спектаклей, кознаграждение авотрских прав</t>
  </si>
  <si>
    <t xml:space="preserve">переплет, типографские  услуги и расходы по  публикации (реклама СМИ)    </t>
  </si>
  <si>
    <t>куклы и декорации</t>
  </si>
  <si>
    <t>переплет, типографские  услуги и расходы по  публикации (реклама СМИ), оплта авторских договоров о созданиие спектаклей, кознаграждение авотрских прав</t>
  </si>
  <si>
    <r>
      <t>6.4. Расчет (обоснование) расходов на оплату аренды имущества</t>
    </r>
    <r>
      <rPr>
        <vertAlign val="superscript"/>
        <sz val="14"/>
        <color theme="1"/>
        <rFont val="Times New Roman"/>
        <family val="1"/>
        <charset val="204"/>
      </rPr>
      <t>12</t>
    </r>
  </si>
  <si>
    <t>№</t>
  </si>
  <si>
    <t>Ставка арендной платы</t>
  </si>
  <si>
    <t>Стоимость с учетом НДС, руб.</t>
  </si>
  <si>
    <t>X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</si>
  <si>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</si>
  <si>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Найм жилого помещения для сотрудников театра</t>
  </si>
  <si>
    <t>переплет, типографские  услуги и расходы по  публикации (реклама СМИ), оплта авторских договоров о созданиие спектаклей, вознаграждение авотрских прав</t>
  </si>
  <si>
    <t xml:space="preserve">   субсидии на выполнение государственного (муниципального) задания</t>
  </si>
  <si>
    <t>приносящая доход деятельность (собственные доход учреждения)</t>
  </si>
  <si>
    <t>комплект видеокамеры, станок, бормашина</t>
  </si>
  <si>
    <t>расходные материалы для изготовления мягких и жестких декораций, костюмов, кукол, реквизита, ткани, саморезы, клей, кисти, краска, батарейки, диски, лампы для прожекторов, сценическая одеж-да, грим, проволока, нитки, колер  и т.д.</t>
  </si>
  <si>
    <t>субсидии на иные цели (постановки в рамках муниципальной программы)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</si>
  <si>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</si>
  <si>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</si>
  <si>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</si>
  <si>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</si>
  <si>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</si>
  <si>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</si>
  <si>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</si>
  <si>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</si>
  <si>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</si>
  <si>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Стимулирующий фонд</t>
  </si>
  <si>
    <t>1. Художествен-ный персонал</t>
  </si>
  <si>
    <t>Главный художник</t>
  </si>
  <si>
    <t>Заведующий художественно постановочной частью</t>
  </si>
  <si>
    <t>Художник-конструктор</t>
  </si>
  <si>
    <t>Художник по свету</t>
  </si>
  <si>
    <t>Заведующий музыкальной частью</t>
  </si>
  <si>
    <t>Заведующий литературно-драматургической частью</t>
  </si>
  <si>
    <t>Звукооператор</t>
  </si>
  <si>
    <t>Звукорежиссер</t>
  </si>
  <si>
    <t>Помощник  режиссера</t>
  </si>
  <si>
    <t>Художник-модельер театрального костюма</t>
  </si>
  <si>
    <t>2. Артистический персонал</t>
  </si>
  <si>
    <t>3. Специалисты</t>
  </si>
  <si>
    <t>Инженер по эксплуатации здания, ГО и ЧС</t>
  </si>
  <si>
    <t>Секретарь-делопроизводитель</t>
  </si>
  <si>
    <t>Специалист по проведению мероприятий-специалист вспомогательного подразделения</t>
  </si>
  <si>
    <t>Педагог-организатор-специалист вспомогательного подразделения</t>
  </si>
  <si>
    <t>Дизайнер-специалист вспомогательного подразделения</t>
  </si>
  <si>
    <t>Специалист вспомогательного подразделения-специалист по закупкам</t>
  </si>
  <si>
    <t>Снабженец-специалист вспомогательного подразделения</t>
  </si>
  <si>
    <t>Юрисконсульт</t>
  </si>
  <si>
    <t>4. Руководители</t>
  </si>
  <si>
    <t>Заместитель директора по техническим вопросам</t>
  </si>
  <si>
    <t>Заместитель директора по финансовым вопросам</t>
  </si>
  <si>
    <t>Заместитель главного бухгалтера</t>
  </si>
  <si>
    <t>Начальник отдела по развитию и связям с общественностью</t>
  </si>
  <si>
    <t>Заведующий складом</t>
  </si>
  <si>
    <t>Начальник бутафорского цеха</t>
  </si>
  <si>
    <t>Начальник пошивочного цеха</t>
  </si>
  <si>
    <t>Начальник осветительного цеха</t>
  </si>
  <si>
    <t>Начальник юридического отдела</t>
  </si>
  <si>
    <t>Заведующий труппой</t>
  </si>
  <si>
    <t>4. Рабочие</t>
  </si>
  <si>
    <t>Костюмер</t>
  </si>
  <si>
    <t>Осветитель</t>
  </si>
  <si>
    <t>Рабочий по комплексному обслуживанию здания</t>
  </si>
  <si>
    <t>Электромонтер</t>
  </si>
  <si>
    <t>Всего на год</t>
  </si>
  <si>
    <t>Субсидии на иные цели</t>
  </si>
  <si>
    <t>Единовременная премия</t>
  </si>
  <si>
    <t>Руководитель учреждения</t>
  </si>
  <si>
    <t>Вихрецкий Д.С.</t>
  </si>
  <si>
    <t>Макарова З.В.</t>
  </si>
  <si>
    <t xml:space="preserve">Исполнитель </t>
  </si>
  <si>
    <t>Итогог: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</si>
</sst>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8" fillId="0" borderId="0"/>
    <xf numFmtId="43" fontId="22" fillId="0" borderId="0" applyFont="0" applyFill="0" applyBorder="0" applyAlignment="0" applyProtection="0"/>
  </cellStyleXfs>
  <cellXfs count="396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3" fillId="0" borderId="9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justify" vertical="center" wrapText="1"/>
    </xf>
    <xf numFmtId="0" fontId="7" fillId="0" borderId="0" xfId="0" applyFont="1" applyFill="1"/>
    <xf numFmtId="0" fontId="5" fillId="0" borderId="0" xfId="0" applyFont="1" applyFill="1"/>
    <xf numFmtId="0" fontId="5" fillId="0" borderId="21" xfId="0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0" xfId="0" applyFont="1" applyFill="1"/>
    <xf numFmtId="0" fontId="5" fillId="0" borderId="0" xfId="0" applyFont="1"/>
    <xf numFmtId="0" fontId="8" fillId="0" borderId="0" xfId="0" applyFont="1" applyFill="1"/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11" fillId="0" borderId="0" xfId="0" applyFont="1" applyFill="1"/>
    <xf numFmtId="0" fontId="3" fillId="0" borderId="0" xfId="0" applyFont="1"/>
    <xf numFmtId="0" fontId="12" fillId="0" borderId="0" xfId="0" applyFont="1" applyFill="1"/>
    <xf numFmtId="0" fontId="3" fillId="0" borderId="0" xfId="0" applyFont="1" applyFill="1"/>
    <xf numFmtId="0" fontId="3" fillId="0" borderId="21" xfId="0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15" xfId="0" applyFont="1" applyBorder="1"/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1" fontId="15" fillId="0" borderId="15" xfId="0" applyNumberFormat="1" applyFont="1" applyBorder="1"/>
    <xf numFmtId="0" fontId="15" fillId="0" borderId="15" xfId="0" applyFont="1" applyBorder="1"/>
    <xf numFmtId="49" fontId="14" fillId="0" borderId="15" xfId="0" applyNumberFormat="1" applyFont="1" applyBorder="1" applyAlignment="1">
      <alignment vertical="center"/>
    </xf>
    <xf numFmtId="0" fontId="12" fillId="0" borderId="22" xfId="0" applyFont="1" applyFill="1" applyBorder="1" applyAlignment="1">
      <alignment horizontal="justify" vertical="top" wrapText="1"/>
    </xf>
    <xf numFmtId="1" fontId="14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Fill="1"/>
    <xf numFmtId="0" fontId="2" fillId="0" borderId="21" xfId="0" applyFont="1" applyFill="1" applyBorder="1"/>
    <xf numFmtId="0" fontId="16" fillId="0" borderId="0" xfId="0" applyFont="1" applyFill="1" applyBorder="1"/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1"/>
    </xf>
    <xf numFmtId="0" fontId="6" fillId="0" borderId="0" xfId="0" applyFont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1"/>
    </xf>
    <xf numFmtId="0" fontId="6" fillId="0" borderId="0" xfId="0" applyFont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15" fillId="0" borderId="15" xfId="0" applyNumberFormat="1" applyFont="1" applyBorder="1"/>
    <xf numFmtId="2" fontId="14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4" fontId="2" fillId="0" borderId="15" xfId="0" applyNumberFormat="1" applyFont="1" applyBorder="1"/>
    <xf numFmtId="4" fontId="2" fillId="0" borderId="2" xfId="0" applyNumberFormat="1" applyFont="1" applyBorder="1" applyAlignment="1">
      <alignment vertical="top" wrapText="1"/>
    </xf>
    <xf numFmtId="4" fontId="2" fillId="0" borderId="9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top" wrapText="1"/>
    </xf>
    <xf numFmtId="0" fontId="2" fillId="0" borderId="0" xfId="2" applyFont="1"/>
    <xf numFmtId="0" fontId="2" fillId="0" borderId="15" xfId="2" applyFont="1" applyBorder="1" applyAlignment="1">
      <alignment horizontal="center" vertical="center" wrapText="1"/>
    </xf>
    <xf numFmtId="0" fontId="2" fillId="0" borderId="15" xfId="2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2" fontId="3" fillId="0" borderId="1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/>
    <xf numFmtId="4" fontId="2" fillId="0" borderId="2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6" fillId="0" borderId="0" xfId="0" applyFont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2" fillId="0" borderId="15" xfId="2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0" borderId="15" xfId="2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left" vertical="center" wrapText="1"/>
    </xf>
    <xf numFmtId="0" fontId="2" fillId="0" borderId="24" xfId="2" applyFont="1" applyBorder="1" applyAlignment="1">
      <alignment horizontal="left" vertical="center" wrapText="1"/>
    </xf>
    <xf numFmtId="0" fontId="2" fillId="0" borderId="26" xfId="2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2" fillId="2" borderId="2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28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top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left" wrapText="1"/>
    </xf>
    <xf numFmtId="49" fontId="11" fillId="2" borderId="15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4" fontId="11" fillId="2" borderId="15" xfId="0" applyNumberFormat="1" applyFont="1" applyFill="1" applyBorder="1" applyAlignment="1">
      <alignment horizontal="center"/>
    </xf>
    <xf numFmtId="0" fontId="11" fillId="2" borderId="23" xfId="0" applyFont="1" applyFill="1" applyBorder="1" applyAlignment="1">
      <alignment horizontal="left" wrapText="1"/>
    </xf>
    <xf numFmtId="0" fontId="11" fillId="2" borderId="24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left" wrapText="1"/>
    </xf>
    <xf numFmtId="49" fontId="11" fillId="2" borderId="23" xfId="0" applyNumberFormat="1" applyFont="1" applyFill="1" applyBorder="1" applyAlignment="1">
      <alignment horizontal="center"/>
    </xf>
    <xf numFmtId="49" fontId="11" fillId="2" borderId="24" xfId="0" applyNumberFormat="1" applyFont="1" applyFill="1" applyBorder="1" applyAlignment="1">
      <alignment horizontal="center"/>
    </xf>
    <xf numFmtId="49" fontId="11" fillId="2" borderId="26" xfId="0" applyNumberFormat="1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center"/>
    </xf>
    <xf numFmtId="4" fontId="11" fillId="2" borderId="24" xfId="0" applyNumberFormat="1" applyFont="1" applyFill="1" applyBorder="1" applyAlignment="1">
      <alignment horizontal="center"/>
    </xf>
    <xf numFmtId="4" fontId="11" fillId="2" borderId="26" xfId="0" applyNumberFormat="1" applyFont="1" applyFill="1" applyBorder="1" applyAlignment="1">
      <alignment horizontal="center"/>
    </xf>
    <xf numFmtId="49" fontId="12" fillId="2" borderId="23" xfId="0" applyNumberFormat="1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horizontal="center"/>
    </xf>
    <xf numFmtId="49" fontId="12" fillId="2" borderId="26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4" fontId="12" fillId="2" borderId="23" xfId="0" applyNumberFormat="1" applyFont="1" applyFill="1" applyBorder="1" applyAlignment="1">
      <alignment horizontal="center"/>
    </xf>
    <xf numFmtId="4" fontId="12" fillId="2" borderId="24" xfId="0" applyNumberFormat="1" applyFont="1" applyFill="1" applyBorder="1" applyAlignment="1">
      <alignment horizontal="center"/>
    </xf>
    <xf numFmtId="4" fontId="12" fillId="2" borderId="26" xfId="0" applyNumberFormat="1" applyFont="1" applyFill="1" applyBorder="1" applyAlignment="1">
      <alignment horizontal="center"/>
    </xf>
    <xf numFmtId="4" fontId="23" fillId="2" borderId="15" xfId="0" applyNumberFormat="1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4" fontId="12" fillId="2" borderId="15" xfId="0" applyNumberFormat="1" applyFont="1" applyFill="1" applyBorder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vertical="top" wrapText="1"/>
    </xf>
    <xf numFmtId="0" fontId="12" fillId="2" borderId="0" xfId="0" applyFont="1" applyFill="1"/>
    <xf numFmtId="0" fontId="12" fillId="2" borderId="0" xfId="0" applyFont="1" applyFill="1" applyAlignment="1"/>
    <xf numFmtId="4" fontId="11" fillId="2" borderId="28" xfId="0" applyNumberFormat="1" applyFont="1" applyFill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3" fontId="11" fillId="0" borderId="15" xfId="3" applyFont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31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view="pageBreakPreview" zoomScale="90" zoomScaleSheetLayoutView="90" workbookViewId="0">
      <selection activeCell="D43" sqref="D43"/>
    </sheetView>
  </sheetViews>
  <sheetFormatPr defaultRowHeight="15" x14ac:dyDescent="0.25"/>
  <cols>
    <col min="1" max="1" width="9" customWidth="1"/>
    <col min="2" max="2" width="39" customWidth="1"/>
    <col min="3" max="7" width="11.28515625"/>
    <col min="8" max="16384" width="9.140625" style="65"/>
  </cols>
  <sheetData>
    <row r="1" spans="1:7" ht="36" customHeight="1" x14ac:dyDescent="0.2">
      <c r="A1" s="114" t="s">
        <v>162</v>
      </c>
      <c r="B1" s="220" t="s">
        <v>163</v>
      </c>
      <c r="C1" s="220"/>
      <c r="D1" s="220"/>
      <c r="E1" s="220"/>
      <c r="F1" s="220"/>
      <c r="G1" s="220"/>
    </row>
    <row r="2" spans="1:7" s="113" customFormat="1" ht="20.25" customHeight="1" x14ac:dyDescent="0.2">
      <c r="A2" s="115"/>
      <c r="B2" s="221" t="s">
        <v>164</v>
      </c>
      <c r="C2" s="221"/>
      <c r="D2" s="221"/>
      <c r="E2" s="221"/>
      <c r="F2" s="221"/>
      <c r="G2" s="221"/>
    </row>
    <row r="3" spans="1:7" s="113" customFormat="1" ht="32.25" customHeight="1" x14ac:dyDescent="0.2">
      <c r="A3" s="222" t="s">
        <v>1</v>
      </c>
      <c r="B3" s="223" t="s">
        <v>165</v>
      </c>
      <c r="C3" s="222" t="s">
        <v>166</v>
      </c>
      <c r="D3" s="222" t="s">
        <v>167</v>
      </c>
      <c r="E3" s="222"/>
      <c r="F3" s="222"/>
      <c r="G3" s="222"/>
    </row>
    <row r="4" spans="1:7" s="113" customFormat="1" ht="18.75" customHeight="1" x14ac:dyDescent="0.2">
      <c r="A4" s="222"/>
      <c r="B4" s="223"/>
      <c r="C4" s="222"/>
      <c r="D4" s="116" t="s">
        <v>168</v>
      </c>
      <c r="E4" s="116" t="s">
        <v>169</v>
      </c>
      <c r="F4" s="116" t="s">
        <v>170</v>
      </c>
      <c r="G4" s="116" t="s">
        <v>171</v>
      </c>
    </row>
    <row r="5" spans="1:7" s="113" customFormat="1" ht="18.75" customHeight="1" x14ac:dyDescent="0.2">
      <c r="A5" s="117">
        <v>1</v>
      </c>
      <c r="B5" s="118" t="s">
        <v>172</v>
      </c>
      <c r="C5" s="168">
        <f>C8</f>
        <v>11150</v>
      </c>
      <c r="D5" s="168">
        <f>D8</f>
        <v>2500</v>
      </c>
      <c r="E5" s="168">
        <f t="shared" ref="E5:G5" si="0">E8</f>
        <v>2500</v>
      </c>
      <c r="F5" s="168">
        <f t="shared" si="0"/>
        <v>1000</v>
      </c>
      <c r="G5" s="168">
        <f t="shared" si="0"/>
        <v>5150</v>
      </c>
    </row>
    <row r="6" spans="1:7" ht="18.75" customHeight="1" x14ac:dyDescent="0.2">
      <c r="A6" s="117"/>
      <c r="B6" s="118" t="s">
        <v>173</v>
      </c>
      <c r="C6" s="168"/>
      <c r="D6" s="168"/>
      <c r="E6" s="169"/>
      <c r="F6" s="169"/>
      <c r="G6" s="169"/>
    </row>
    <row r="7" spans="1:7" ht="19.5" customHeight="1" x14ac:dyDescent="0.2">
      <c r="A7" s="117" t="s">
        <v>78</v>
      </c>
      <c r="B7" s="118" t="s">
        <v>174</v>
      </c>
      <c r="C7" s="168"/>
      <c r="D7" s="168"/>
      <c r="E7" s="169"/>
      <c r="F7" s="169"/>
      <c r="G7" s="169"/>
    </row>
    <row r="8" spans="1:7" ht="26.25" customHeight="1" x14ac:dyDescent="0.2">
      <c r="A8" s="117" t="s">
        <v>80</v>
      </c>
      <c r="B8" s="118" t="s">
        <v>175</v>
      </c>
      <c r="C8" s="168">
        <f>SUM(C10:C23)</f>
        <v>11150</v>
      </c>
      <c r="D8" s="168">
        <f t="shared" ref="D8:F8" si="1">SUM(D10:D23)</f>
        <v>2500</v>
      </c>
      <c r="E8" s="168">
        <f t="shared" si="1"/>
        <v>2500</v>
      </c>
      <c r="F8" s="168">
        <f t="shared" si="1"/>
        <v>1000</v>
      </c>
      <c r="G8" s="168">
        <f>SUM(G10:G23)</f>
        <v>5150</v>
      </c>
    </row>
    <row r="9" spans="1:7" ht="15.75" customHeight="1" x14ac:dyDescent="0.2">
      <c r="A9" s="120"/>
      <c r="B9" s="118" t="s">
        <v>173</v>
      </c>
      <c r="C9" s="168"/>
      <c r="D9" s="168"/>
      <c r="E9" s="168"/>
      <c r="F9" s="168"/>
      <c r="G9" s="168"/>
    </row>
    <row r="10" spans="1:7" ht="29.25" customHeight="1" x14ac:dyDescent="0.2">
      <c r="A10" s="121" t="s">
        <v>176</v>
      </c>
      <c r="B10" s="122" t="s">
        <v>188</v>
      </c>
      <c r="C10" s="168">
        <f>D10+E10+F10+G10</f>
        <v>11150</v>
      </c>
      <c r="D10" s="395">
        <v>2500</v>
      </c>
      <c r="E10" s="395">
        <v>2500</v>
      </c>
      <c r="F10" s="395">
        <v>1000</v>
      </c>
      <c r="G10" s="395">
        <v>5150</v>
      </c>
    </row>
    <row r="11" spans="1:7" ht="25.5" customHeight="1" x14ac:dyDescent="0.2">
      <c r="A11" s="121"/>
      <c r="B11" s="122"/>
      <c r="C11" s="120"/>
      <c r="D11" s="120"/>
      <c r="E11" s="119"/>
      <c r="F11" s="119"/>
      <c r="G11" s="120"/>
    </row>
    <row r="12" spans="1:7" ht="24.75" customHeight="1" x14ac:dyDescent="0.2">
      <c r="A12" s="121"/>
      <c r="B12" s="122"/>
      <c r="C12" s="120"/>
      <c r="D12" s="120"/>
      <c r="E12" s="119"/>
      <c r="F12" s="119"/>
      <c r="G12" s="120"/>
    </row>
    <row r="13" spans="1:7" ht="36.75" customHeight="1" x14ac:dyDescent="0.2">
      <c r="A13" s="121"/>
      <c r="B13" s="122"/>
      <c r="C13" s="120"/>
      <c r="D13" s="119"/>
      <c r="E13" s="119"/>
      <c r="F13" s="119"/>
      <c r="G13" s="119"/>
    </row>
    <row r="14" spans="1:7" x14ac:dyDescent="0.2">
      <c r="A14" s="121"/>
      <c r="B14" s="122"/>
      <c r="C14" s="120"/>
      <c r="D14" s="119"/>
      <c r="E14" s="119"/>
      <c r="F14" s="119"/>
      <c r="G14" s="119"/>
    </row>
    <row r="15" spans="1:7" x14ac:dyDescent="0.2">
      <c r="A15" s="121"/>
      <c r="B15" s="122"/>
      <c r="C15" s="120"/>
      <c r="D15" s="120"/>
      <c r="E15" s="119"/>
      <c r="F15" s="119"/>
      <c r="G15" s="120"/>
    </row>
    <row r="16" spans="1:7" x14ac:dyDescent="0.2">
      <c r="A16" s="121"/>
      <c r="B16" s="122"/>
      <c r="C16" s="120"/>
      <c r="D16" s="119"/>
      <c r="E16" s="119"/>
      <c r="F16" s="119"/>
      <c r="G16" s="119"/>
    </row>
    <row r="17" spans="1:7" x14ac:dyDescent="0.2">
      <c r="A17" s="121"/>
      <c r="B17" s="122"/>
      <c r="C17" s="120"/>
      <c r="D17" s="119"/>
      <c r="E17" s="119"/>
      <c r="F17" s="119"/>
      <c r="G17" s="119"/>
    </row>
    <row r="18" spans="1:7" x14ac:dyDescent="0.2">
      <c r="A18" s="121"/>
      <c r="B18" s="122"/>
      <c r="C18" s="120"/>
      <c r="D18" s="119"/>
      <c r="E18" s="119"/>
      <c r="F18" s="119"/>
      <c r="G18" s="119"/>
    </row>
    <row r="19" spans="1:7" x14ac:dyDescent="0.2">
      <c r="A19" s="121"/>
      <c r="B19" s="122"/>
      <c r="C19" s="120"/>
      <c r="D19" s="120"/>
      <c r="E19" s="119"/>
      <c r="F19" s="119"/>
      <c r="G19" s="120"/>
    </row>
    <row r="20" spans="1:7" x14ac:dyDescent="0.2">
      <c r="A20" s="121"/>
      <c r="B20" s="122"/>
      <c r="C20" s="120"/>
      <c r="D20" s="120"/>
      <c r="E20" s="119"/>
      <c r="F20" s="119"/>
      <c r="G20" s="120"/>
    </row>
    <row r="21" spans="1:7" x14ac:dyDescent="0.2">
      <c r="A21" s="121"/>
      <c r="B21" s="122"/>
      <c r="C21" s="120"/>
      <c r="D21" s="120"/>
      <c r="E21" s="119"/>
      <c r="F21" s="119"/>
      <c r="G21" s="120"/>
    </row>
    <row r="22" spans="1:7" x14ac:dyDescent="0.2">
      <c r="A22" s="121"/>
      <c r="B22" s="122"/>
      <c r="C22" s="120"/>
      <c r="D22" s="120"/>
      <c r="E22" s="119"/>
      <c r="F22" s="119"/>
      <c r="G22" s="120"/>
    </row>
    <row r="23" spans="1:7" x14ac:dyDescent="0.2">
      <c r="A23" s="121"/>
      <c r="B23" s="122"/>
      <c r="C23" s="120"/>
      <c r="D23" s="120"/>
      <c r="E23" s="119"/>
      <c r="F23" s="119"/>
      <c r="G23" s="120"/>
    </row>
    <row r="24" spans="1:7" x14ac:dyDescent="0.2">
      <c r="A24" s="117"/>
      <c r="B24" s="122"/>
      <c r="C24" s="120"/>
      <c r="D24" s="120"/>
      <c r="E24" s="120"/>
      <c r="F24" s="120"/>
      <c r="G24" s="120"/>
    </row>
    <row r="25" spans="1:7" x14ac:dyDescent="0.2">
      <c r="A25" s="117" t="s">
        <v>177</v>
      </c>
      <c r="B25" s="118" t="s">
        <v>178</v>
      </c>
      <c r="C25" s="119"/>
      <c r="D25" s="119"/>
      <c r="E25" s="123"/>
      <c r="F25" s="123"/>
      <c r="G25" s="123"/>
    </row>
    <row r="26" spans="1:7" x14ac:dyDescent="0.2">
      <c r="A26" s="117"/>
      <c r="B26" s="118" t="s">
        <v>179</v>
      </c>
      <c r="C26" s="119"/>
      <c r="D26" s="119"/>
      <c r="E26" s="123"/>
      <c r="F26" s="123"/>
      <c r="G26" s="123"/>
    </row>
    <row r="27" spans="1:7" x14ac:dyDescent="0.2">
      <c r="A27" s="117" t="s">
        <v>180</v>
      </c>
      <c r="B27" s="118" t="s">
        <v>181</v>
      </c>
      <c r="C27" s="119"/>
      <c r="D27" s="119"/>
      <c r="E27" s="123"/>
      <c r="F27" s="123"/>
      <c r="G27" s="123"/>
    </row>
    <row r="28" spans="1:7" ht="48" customHeight="1" x14ac:dyDescent="0.2">
      <c r="A28" s="117" t="s">
        <v>182</v>
      </c>
      <c r="B28" s="118" t="s">
        <v>183</v>
      </c>
      <c r="C28" s="119"/>
      <c r="D28" s="119"/>
      <c r="E28" s="123"/>
      <c r="F28" s="123"/>
      <c r="G28" s="123"/>
    </row>
    <row r="29" spans="1:7" x14ac:dyDescent="0.2">
      <c r="A29" s="117" t="s">
        <v>184</v>
      </c>
      <c r="B29" s="118" t="s">
        <v>185</v>
      </c>
      <c r="C29" s="119"/>
      <c r="D29" s="119"/>
      <c r="E29" s="123"/>
      <c r="F29" s="123"/>
      <c r="G29" s="123"/>
    </row>
    <row r="30" spans="1:7" ht="15.75" customHeight="1" x14ac:dyDescent="0.2">
      <c r="A30" s="117"/>
      <c r="B30" s="118"/>
      <c r="C30" s="119"/>
      <c r="D30" s="119"/>
      <c r="E30" s="123"/>
      <c r="F30" s="123"/>
      <c r="G30" s="123"/>
    </row>
    <row r="31" spans="1:7" x14ac:dyDescent="0.2">
      <c r="A31" s="117">
        <v>2</v>
      </c>
      <c r="B31" s="118" t="s">
        <v>186</v>
      </c>
      <c r="C31" s="119"/>
      <c r="D31" s="119"/>
      <c r="E31" s="123"/>
      <c r="F31" s="123"/>
      <c r="G31" s="123"/>
    </row>
    <row r="32" spans="1:7" ht="9" customHeight="1" x14ac:dyDescent="0.2">
      <c r="A32" s="117"/>
      <c r="B32" s="118"/>
      <c r="C32" s="119"/>
      <c r="D32" s="119"/>
      <c r="E32" s="123"/>
      <c r="F32" s="123"/>
      <c r="G32" s="123"/>
    </row>
    <row r="33" spans="1:7" ht="26.25" customHeight="1" x14ac:dyDescent="0.2">
      <c r="A33" s="117"/>
      <c r="B33" s="117" t="s">
        <v>187</v>
      </c>
      <c r="C33" s="119">
        <f>C8</f>
        <v>11150</v>
      </c>
      <c r="D33" s="119">
        <f t="shared" ref="D33:G33" si="2">D8</f>
        <v>2500</v>
      </c>
      <c r="E33" s="119">
        <f t="shared" si="2"/>
        <v>2500</v>
      </c>
      <c r="F33" s="119">
        <f t="shared" si="2"/>
        <v>1000</v>
      </c>
      <c r="G33" s="119">
        <f t="shared" si="2"/>
        <v>5150</v>
      </c>
    </row>
    <row r="34" spans="1:7" ht="15.75" customHeight="1" x14ac:dyDescent="0.25">
      <c r="A34" s="124"/>
    </row>
    <row r="35" spans="1:7" ht="29.25" customHeight="1" x14ac:dyDescent="0.25">
      <c r="A35" s="125" t="s">
        <v>116</v>
      </c>
      <c r="B35" s="125"/>
      <c r="C35" s="126"/>
      <c r="D35" s="127"/>
      <c r="E35" s="125" t="s">
        <v>189</v>
      </c>
      <c r="F35" s="125"/>
      <c r="G35" s="125"/>
    </row>
    <row r="36" spans="1:7" ht="27" customHeight="1" x14ac:dyDescent="0.25">
      <c r="A36" s="125"/>
      <c r="B36" s="125"/>
      <c r="C36" s="128" t="s">
        <v>118</v>
      </c>
      <c r="D36" s="127"/>
      <c r="E36" s="125"/>
      <c r="F36" s="125"/>
      <c r="G36" s="125"/>
    </row>
    <row r="37" spans="1:7" ht="32.25" customHeight="1" x14ac:dyDescent="0.25">
      <c r="A37" s="125" t="s">
        <v>119</v>
      </c>
      <c r="B37" s="125"/>
      <c r="C37" s="126"/>
      <c r="D37" s="127"/>
      <c r="E37" s="125" t="s">
        <v>190</v>
      </c>
      <c r="F37" s="125"/>
      <c r="G37" s="125"/>
    </row>
    <row r="38" spans="1:7" ht="36.75" customHeight="1" x14ac:dyDescent="0.25">
      <c r="A38" s="125"/>
      <c r="B38" s="125"/>
      <c r="C38" s="128" t="s">
        <v>118</v>
      </c>
      <c r="D38" s="127"/>
      <c r="E38" s="125"/>
      <c r="F38" s="125"/>
      <c r="G38" s="125"/>
    </row>
    <row r="39" spans="1:7" ht="15.75" x14ac:dyDescent="0.25">
      <c r="A39" s="125" t="s">
        <v>120</v>
      </c>
      <c r="B39" s="125"/>
      <c r="C39" s="126"/>
      <c r="D39" s="127"/>
      <c r="E39" s="125" t="s">
        <v>190</v>
      </c>
      <c r="F39" s="125"/>
      <c r="G39" s="125"/>
    </row>
    <row r="40" spans="1:7" ht="15.75" x14ac:dyDescent="0.25">
      <c r="A40" s="125"/>
      <c r="B40" s="125"/>
      <c r="C40" s="128" t="s">
        <v>118</v>
      </c>
      <c r="D40" s="125"/>
      <c r="E40" s="125"/>
      <c r="F40" s="125"/>
      <c r="G40" s="125"/>
    </row>
    <row r="41" spans="1:7" x14ac:dyDescent="0.25">
      <c r="A41" s="129"/>
    </row>
    <row r="42" spans="1:7" x14ac:dyDescent="0.25">
      <c r="A42" s="129"/>
    </row>
    <row r="44" spans="1:7" ht="48" customHeight="1" x14ac:dyDescent="0.25"/>
    <row r="46" spans="1:7" ht="15.75" customHeight="1" x14ac:dyDescent="0.25"/>
    <row r="48" spans="1:7" ht="9" customHeight="1" x14ac:dyDescent="0.25"/>
    <row r="49" ht="26.25" customHeight="1" x14ac:dyDescent="0.25"/>
    <row r="50" ht="15.75" customHeight="1" x14ac:dyDescent="0.25"/>
    <row r="51" ht="43.5" customHeight="1" x14ac:dyDescent="0.25"/>
    <row r="52" ht="33" customHeight="1" x14ac:dyDescent="0.25"/>
    <row r="53" ht="21" customHeight="1" x14ac:dyDescent="0.25"/>
    <row r="54" ht="36.75" customHeight="1" x14ac:dyDescent="0.25"/>
    <row r="68" hidden="1" x14ac:dyDescent="0.25"/>
    <row r="69" hidden="1" x14ac:dyDescent="0.25"/>
    <row r="70" hidden="1" x14ac:dyDescent="0.25"/>
    <row r="71" hidden="1" x14ac:dyDescent="0.25"/>
    <row r="72" ht="48" hidden="1" customHeight="1" thickBot="1" x14ac:dyDescent="0.25"/>
    <row r="73" ht="15.75" hidden="1" customHeight="1" x14ac:dyDescent="0.25"/>
    <row r="74" ht="16.5" hidden="1" customHeight="1" thickBot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</sheetData>
  <mergeCells count="6">
    <mergeCell ref="B1:G1"/>
    <mergeCell ref="B2:G2"/>
    <mergeCell ref="A3:A4"/>
    <mergeCell ref="B3:B4"/>
    <mergeCell ref="C3:C4"/>
    <mergeCell ref="D3:G3"/>
  </mergeCells>
  <pageMargins left="0.78740157480314965" right="0" top="0" bottom="0" header="0" footer="0"/>
  <pageSetup paperSize="9" scale="89" orientation="portrait" r:id="rId1"/>
  <rowBreaks count="3" manualBreakCount="3">
    <brk id="30" max="16383" man="1"/>
    <brk id="46" max="16383" man="1"/>
    <brk id="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view="pageBreakPreview" zoomScale="90" zoomScaleSheetLayoutView="90" workbookViewId="0">
      <selection activeCell="F33" sqref="F33"/>
    </sheetView>
  </sheetViews>
  <sheetFormatPr defaultRowHeight="15" x14ac:dyDescent="0.25"/>
  <cols>
    <col min="1" max="1" width="11" style="47" customWidth="1"/>
    <col min="2" max="2" width="36.140625" style="47" customWidth="1"/>
    <col min="3" max="3" width="13.28515625" style="47" customWidth="1"/>
    <col min="4" max="4" width="15.140625" style="47" customWidth="1"/>
    <col min="5" max="5" width="12.42578125" style="47" customWidth="1"/>
    <col min="6" max="6" width="19.28515625" style="47" customWidth="1"/>
    <col min="7" max="16384" width="9.140625" style="47"/>
  </cols>
  <sheetData>
    <row r="1" spans="1:6" ht="36" customHeight="1" x14ac:dyDescent="0.25">
      <c r="A1" s="46"/>
      <c r="B1" s="47" t="s">
        <v>155</v>
      </c>
    </row>
    <row r="2" spans="1:6" s="107" customFormat="1" ht="29.25" customHeight="1" x14ac:dyDescent="0.2">
      <c r="A2" s="243" t="s">
        <v>149</v>
      </c>
      <c r="B2" s="243"/>
      <c r="C2" s="243"/>
      <c r="D2" s="243"/>
    </row>
    <row r="3" spans="1:6" ht="31.5" customHeight="1" thickBot="1" x14ac:dyDescent="0.3">
      <c r="A3" s="53" t="s">
        <v>20</v>
      </c>
      <c r="B3" s="248">
        <v>244</v>
      </c>
      <c r="C3" s="248"/>
    </row>
    <row r="4" spans="1:6" x14ac:dyDescent="0.25">
      <c r="A4" s="54"/>
      <c r="B4" s="249"/>
      <c r="C4" s="249"/>
    </row>
    <row r="5" spans="1:6" ht="22.5" customHeight="1" thickBot="1" x14ac:dyDescent="0.3">
      <c r="A5" s="250" t="s">
        <v>21</v>
      </c>
      <c r="B5" s="250"/>
      <c r="C5" s="251" t="s">
        <v>234</v>
      </c>
      <c r="D5" s="252"/>
      <c r="E5" s="252"/>
      <c r="F5" s="252"/>
    </row>
    <row r="6" spans="1:6" ht="27.75" customHeight="1" x14ac:dyDescent="0.25">
      <c r="A6" s="46"/>
    </row>
    <row r="7" spans="1:6" ht="7.5" customHeight="1" thickBot="1" x14ac:dyDescent="0.3">
      <c r="A7" s="52"/>
      <c r="B7" s="52"/>
      <c r="C7" s="52"/>
      <c r="D7" s="52"/>
      <c r="E7" s="52"/>
      <c r="F7" s="52"/>
    </row>
    <row r="8" spans="1:6" x14ac:dyDescent="0.25">
      <c r="A8" s="55" t="s">
        <v>22</v>
      </c>
      <c r="B8" s="245" t="s">
        <v>2</v>
      </c>
      <c r="C8" s="55" t="s">
        <v>30</v>
      </c>
      <c r="D8" s="55" t="s">
        <v>30</v>
      </c>
      <c r="E8" s="55" t="s">
        <v>34</v>
      </c>
      <c r="F8" s="245" t="s">
        <v>36</v>
      </c>
    </row>
    <row r="9" spans="1:6" ht="28.5" customHeight="1" x14ac:dyDescent="0.25">
      <c r="A9" s="56" t="s">
        <v>23</v>
      </c>
      <c r="B9" s="246"/>
      <c r="C9" s="56" t="s">
        <v>31</v>
      </c>
      <c r="D9" s="56" t="s">
        <v>33</v>
      </c>
      <c r="E9" s="56" t="s">
        <v>35</v>
      </c>
      <c r="F9" s="246"/>
    </row>
    <row r="10" spans="1:6" ht="15.75" thickBot="1" x14ac:dyDescent="0.3">
      <c r="A10" s="57"/>
      <c r="B10" s="247"/>
      <c r="C10" s="58" t="s">
        <v>32</v>
      </c>
      <c r="D10" s="57"/>
      <c r="E10" s="57"/>
      <c r="F10" s="247"/>
    </row>
    <row r="11" spans="1:6" ht="15.75" thickBot="1" x14ac:dyDescent="0.3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</row>
    <row r="12" spans="1:6" ht="21" customHeight="1" thickBot="1" x14ac:dyDescent="0.3">
      <c r="A12" s="60">
        <v>1</v>
      </c>
      <c r="B12" s="61" t="s">
        <v>37</v>
      </c>
      <c r="C12" s="62">
        <v>9</v>
      </c>
      <c r="D12" s="62">
        <v>12</v>
      </c>
      <c r="E12" s="62">
        <v>285.18</v>
      </c>
      <c r="F12" s="62">
        <f>(C12*D12*E12)+0.56</f>
        <v>30800.000000000004</v>
      </c>
    </row>
    <row r="13" spans="1:6" ht="46.5" customHeight="1" thickBot="1" x14ac:dyDescent="0.3">
      <c r="A13" s="60">
        <v>2</v>
      </c>
      <c r="B13" s="61" t="s">
        <v>38</v>
      </c>
      <c r="C13" s="62">
        <v>4</v>
      </c>
      <c r="D13" s="62">
        <v>12</v>
      </c>
      <c r="E13" s="62">
        <v>262.89</v>
      </c>
      <c r="F13" s="62">
        <f>(C13*D13*E13)+0.24+51381.04</f>
        <v>64000</v>
      </c>
    </row>
    <row r="14" spans="1:6" ht="17.25" customHeight="1" thickBot="1" x14ac:dyDescent="0.3">
      <c r="A14" s="60">
        <v>3</v>
      </c>
      <c r="B14" s="61" t="s">
        <v>39</v>
      </c>
      <c r="C14" s="62"/>
      <c r="D14" s="62"/>
      <c r="E14" s="62"/>
      <c r="F14" s="62"/>
    </row>
    <row r="15" spans="1:6" ht="39" customHeight="1" thickBot="1" x14ac:dyDescent="0.3">
      <c r="A15" s="60">
        <v>4</v>
      </c>
      <c r="B15" s="61" t="s">
        <v>40</v>
      </c>
      <c r="C15" s="62"/>
      <c r="D15" s="62"/>
      <c r="E15" s="62"/>
      <c r="F15" s="62"/>
    </row>
    <row r="16" spans="1:6" ht="41.25" customHeight="1" thickBot="1" x14ac:dyDescent="0.3">
      <c r="A16" s="60">
        <v>5</v>
      </c>
      <c r="B16" s="61" t="s">
        <v>41</v>
      </c>
      <c r="C16" s="62"/>
      <c r="D16" s="62"/>
      <c r="E16" s="62"/>
      <c r="F16" s="62"/>
    </row>
    <row r="17" spans="1:7" ht="26.25" customHeight="1" thickBot="1" x14ac:dyDescent="0.3">
      <c r="A17" s="60">
        <v>6</v>
      </c>
      <c r="B17" s="61" t="s">
        <v>42</v>
      </c>
      <c r="C17" s="62"/>
      <c r="D17" s="62"/>
      <c r="E17" s="62"/>
      <c r="F17" s="62"/>
    </row>
    <row r="18" spans="1:7" ht="21.75" customHeight="1" thickBot="1" x14ac:dyDescent="0.3">
      <c r="A18" s="60">
        <v>7</v>
      </c>
      <c r="B18" s="61" t="s">
        <v>43</v>
      </c>
      <c r="C18" s="62">
        <v>3</v>
      </c>
      <c r="D18" s="62">
        <v>12</v>
      </c>
      <c r="E18" s="62">
        <v>1533.33</v>
      </c>
      <c r="F18" s="62">
        <f>(C18*D18*E18)+0.12</f>
        <v>55200</v>
      </c>
    </row>
    <row r="19" spans="1:7" ht="27.75" customHeight="1" thickBot="1" x14ac:dyDescent="0.3">
      <c r="A19" s="60">
        <v>8</v>
      </c>
      <c r="B19" s="61" t="s">
        <v>44</v>
      </c>
      <c r="C19" s="62"/>
      <c r="D19" s="62"/>
      <c r="E19" s="62"/>
      <c r="F19" s="62"/>
    </row>
    <row r="20" spans="1:7" ht="15.75" thickBot="1" x14ac:dyDescent="0.3">
      <c r="A20" s="61"/>
      <c r="B20" s="62"/>
      <c r="C20" s="62"/>
      <c r="D20" s="62"/>
      <c r="E20" s="62"/>
      <c r="F20" s="62"/>
    </row>
    <row r="21" spans="1:7" ht="15.75" thickBot="1" x14ac:dyDescent="0.3">
      <c r="A21" s="61"/>
      <c r="B21" s="62"/>
      <c r="C21" s="62"/>
      <c r="D21" s="62"/>
      <c r="E21" s="62"/>
      <c r="F21" s="62"/>
    </row>
    <row r="22" spans="1:7" ht="15.75" thickBot="1" x14ac:dyDescent="0.3">
      <c r="A22" s="62"/>
      <c r="B22" s="63" t="s">
        <v>12</v>
      </c>
      <c r="C22" s="59" t="s">
        <v>13</v>
      </c>
      <c r="D22" s="59" t="s">
        <v>13</v>
      </c>
      <c r="E22" s="59" t="s">
        <v>13</v>
      </c>
      <c r="F22" s="62">
        <f>SUM(F12:F21)</f>
        <v>150000</v>
      </c>
    </row>
    <row r="24" spans="1:7" hidden="1" x14ac:dyDescent="0.25">
      <c r="A24" s="10" t="s">
        <v>116</v>
      </c>
      <c r="B24" s="11"/>
      <c r="C24" s="12"/>
      <c r="D24" s="13"/>
      <c r="E24" s="11" t="s">
        <v>117</v>
      </c>
    </row>
    <row r="25" spans="1:7" hidden="1" x14ac:dyDescent="0.25">
      <c r="A25" s="10"/>
      <c r="B25" s="11"/>
      <c r="C25" s="14" t="s">
        <v>118</v>
      </c>
      <c r="D25" s="13"/>
      <c r="E25" s="11"/>
    </row>
    <row r="26" spans="1:7" hidden="1" x14ac:dyDescent="0.25">
      <c r="A26" s="10" t="s">
        <v>119</v>
      </c>
      <c r="B26" s="11"/>
      <c r="C26" s="12"/>
      <c r="D26" s="13"/>
      <c r="E26" s="11" t="s">
        <v>148</v>
      </c>
    </row>
    <row r="27" spans="1:7" hidden="1" x14ac:dyDescent="0.25">
      <c r="A27" s="10"/>
      <c r="B27" s="11"/>
      <c r="C27" s="14" t="s">
        <v>118</v>
      </c>
      <c r="D27" s="13"/>
      <c r="E27" s="11"/>
    </row>
    <row r="28" spans="1:7" hidden="1" x14ac:dyDescent="0.25">
      <c r="A28" s="10" t="s">
        <v>120</v>
      </c>
      <c r="B28" s="11"/>
      <c r="C28" s="12"/>
      <c r="D28" s="13"/>
      <c r="E28" s="11" t="s">
        <v>148</v>
      </c>
    </row>
    <row r="29" spans="1:7" hidden="1" x14ac:dyDescent="0.25">
      <c r="A29" s="10"/>
      <c r="B29" s="11"/>
      <c r="C29" s="14" t="s">
        <v>118</v>
      </c>
      <c r="D29" s="13"/>
      <c r="E29" s="11"/>
    </row>
    <row r="30" spans="1:7" ht="15.75" x14ac:dyDescent="0.25">
      <c r="A30" s="125" t="s">
        <v>116</v>
      </c>
      <c r="B30" s="125"/>
      <c r="C30" s="126"/>
      <c r="D30" s="127"/>
      <c r="E30" s="125" t="s">
        <v>189</v>
      </c>
      <c r="F30" s="125"/>
      <c r="G30" s="125"/>
    </row>
    <row r="31" spans="1:7" ht="15.75" x14ac:dyDescent="0.25">
      <c r="A31" s="125"/>
      <c r="B31" s="125"/>
      <c r="C31" s="128" t="s">
        <v>118</v>
      </c>
      <c r="D31" s="127"/>
      <c r="E31" s="125"/>
      <c r="F31" s="125"/>
      <c r="G31" s="125"/>
    </row>
    <row r="32" spans="1:7" ht="15.75" x14ac:dyDescent="0.25">
      <c r="A32" s="125" t="s">
        <v>119</v>
      </c>
      <c r="B32" s="125"/>
      <c r="C32" s="126"/>
      <c r="D32" s="127"/>
      <c r="E32" s="125" t="s">
        <v>190</v>
      </c>
      <c r="F32" s="125"/>
      <c r="G32" s="125"/>
    </row>
    <row r="33" spans="1:7" ht="15.75" x14ac:dyDescent="0.25">
      <c r="A33" s="125"/>
      <c r="B33" s="125"/>
      <c r="C33" s="128" t="s">
        <v>118</v>
      </c>
      <c r="D33" s="127"/>
      <c r="E33" s="125"/>
      <c r="F33" s="125"/>
      <c r="G33" s="125"/>
    </row>
    <row r="34" spans="1:7" ht="15.75" x14ac:dyDescent="0.25">
      <c r="A34" s="125" t="s">
        <v>120</v>
      </c>
      <c r="B34" s="125"/>
      <c r="C34" s="126"/>
      <c r="D34" s="127"/>
      <c r="E34" s="125" t="s">
        <v>190</v>
      </c>
      <c r="F34" s="125"/>
      <c r="G34" s="125"/>
    </row>
    <row r="35" spans="1:7" ht="15.75" x14ac:dyDescent="0.25">
      <c r="A35" s="125"/>
      <c r="B35" s="125"/>
      <c r="C35" s="128" t="s">
        <v>118</v>
      </c>
      <c r="D35" s="125"/>
      <c r="E35" s="125"/>
      <c r="F35" s="125"/>
      <c r="G35" s="125"/>
    </row>
  </sheetData>
  <mergeCells count="7">
    <mergeCell ref="B8:B10"/>
    <mergeCell ref="F8:F10"/>
    <mergeCell ref="A2:D2"/>
    <mergeCell ref="B3:C3"/>
    <mergeCell ref="B4:C4"/>
    <mergeCell ref="A5:B5"/>
    <mergeCell ref="C5:F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9D58E-14F4-4E46-9EDD-2305A3317446}">
  <dimension ref="A1:F36"/>
  <sheetViews>
    <sheetView view="pageBreakPreview" topLeftCell="A10" zoomScale="60" zoomScaleNormal="100" workbookViewId="0">
      <selection activeCell="B35" sqref="B35"/>
    </sheetView>
  </sheetViews>
  <sheetFormatPr defaultRowHeight="15" x14ac:dyDescent="0.25"/>
  <cols>
    <col min="1" max="1" width="11" style="47" customWidth="1"/>
    <col min="2" max="2" width="36.140625" style="47" customWidth="1"/>
    <col min="3" max="3" width="13.28515625" style="47" customWidth="1"/>
    <col min="4" max="4" width="15.140625" style="47" customWidth="1"/>
    <col min="5" max="5" width="12.42578125" style="47" customWidth="1"/>
    <col min="6" max="6" width="19.28515625" style="47" customWidth="1"/>
    <col min="7" max="16384" width="9.140625" style="47"/>
  </cols>
  <sheetData>
    <row r="1" spans="1:6" ht="36" customHeight="1" x14ac:dyDescent="0.25">
      <c r="A1" s="46"/>
      <c r="B1" s="47" t="s">
        <v>155</v>
      </c>
    </row>
    <row r="2" spans="1:6" s="107" customFormat="1" ht="29.25" customHeight="1" x14ac:dyDescent="0.2">
      <c r="A2" s="243" t="s">
        <v>149</v>
      </c>
      <c r="B2" s="243"/>
      <c r="C2" s="243"/>
      <c r="D2" s="243"/>
    </row>
    <row r="3" spans="1:6" ht="31.5" customHeight="1" thickBot="1" x14ac:dyDescent="0.3">
      <c r="A3" s="143" t="s">
        <v>20</v>
      </c>
      <c r="B3" s="248">
        <v>244</v>
      </c>
      <c r="C3" s="248"/>
    </row>
    <row r="4" spans="1:6" x14ac:dyDescent="0.25">
      <c r="A4" s="54"/>
      <c r="B4" s="249"/>
      <c r="C4" s="249"/>
    </row>
    <row r="5" spans="1:6" ht="22.5" customHeight="1" thickBot="1" x14ac:dyDescent="0.3">
      <c r="A5" s="250" t="s">
        <v>21</v>
      </c>
      <c r="B5" s="250"/>
      <c r="C5" s="251" t="s">
        <v>235</v>
      </c>
      <c r="D5" s="252"/>
      <c r="E5" s="252"/>
      <c r="F5" s="252"/>
    </row>
    <row r="6" spans="1:6" ht="27.75" customHeight="1" x14ac:dyDescent="0.25">
      <c r="A6" s="46"/>
    </row>
    <row r="7" spans="1:6" ht="7.5" customHeight="1" thickBot="1" x14ac:dyDescent="0.3">
      <c r="A7" s="52"/>
      <c r="B7" s="52"/>
      <c r="C7" s="52"/>
      <c r="D7" s="52"/>
      <c r="E7" s="52"/>
      <c r="F7" s="52"/>
    </row>
    <row r="8" spans="1:6" x14ac:dyDescent="0.25">
      <c r="A8" s="148" t="s">
        <v>22</v>
      </c>
      <c r="B8" s="245" t="s">
        <v>2</v>
      </c>
      <c r="C8" s="148" t="s">
        <v>30</v>
      </c>
      <c r="D8" s="148" t="s">
        <v>30</v>
      </c>
      <c r="E8" s="148" t="s">
        <v>34</v>
      </c>
      <c r="F8" s="245" t="s">
        <v>36</v>
      </c>
    </row>
    <row r="9" spans="1:6" ht="28.5" customHeight="1" x14ac:dyDescent="0.25">
      <c r="A9" s="149" t="s">
        <v>23</v>
      </c>
      <c r="B9" s="246"/>
      <c r="C9" s="149" t="s">
        <v>31</v>
      </c>
      <c r="D9" s="149" t="s">
        <v>33</v>
      </c>
      <c r="E9" s="149" t="s">
        <v>35</v>
      </c>
      <c r="F9" s="246"/>
    </row>
    <row r="10" spans="1:6" ht="15.75" thickBot="1" x14ac:dyDescent="0.3">
      <c r="A10" s="151"/>
      <c r="B10" s="247"/>
      <c r="C10" s="150" t="s">
        <v>32</v>
      </c>
      <c r="D10" s="151"/>
      <c r="E10" s="151"/>
      <c r="F10" s="247"/>
    </row>
    <row r="11" spans="1:6" ht="15.75" thickBot="1" x14ac:dyDescent="0.3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</row>
    <row r="12" spans="1:6" ht="21" customHeight="1" thickBot="1" x14ac:dyDescent="0.3">
      <c r="A12" s="60">
        <v>1</v>
      </c>
      <c r="B12" s="61" t="s">
        <v>37</v>
      </c>
      <c r="C12" s="62"/>
      <c r="D12" s="62"/>
      <c r="E12" s="62"/>
      <c r="F12" s="62"/>
    </row>
    <row r="13" spans="1:6" ht="46.5" customHeight="1" thickBot="1" x14ac:dyDescent="0.3">
      <c r="A13" s="60">
        <v>2</v>
      </c>
      <c r="B13" s="61" t="s">
        <v>38</v>
      </c>
      <c r="C13" s="62"/>
      <c r="D13" s="62"/>
      <c r="E13" s="62"/>
      <c r="F13" s="62"/>
    </row>
    <row r="14" spans="1:6" ht="17.25" customHeight="1" thickBot="1" x14ac:dyDescent="0.3">
      <c r="A14" s="60">
        <v>3</v>
      </c>
      <c r="B14" s="61" t="s">
        <v>39</v>
      </c>
      <c r="C14" s="62"/>
      <c r="D14" s="62"/>
      <c r="E14" s="62"/>
      <c r="F14" s="62"/>
    </row>
    <row r="15" spans="1:6" ht="39" customHeight="1" thickBot="1" x14ac:dyDescent="0.3">
      <c r="A15" s="60">
        <v>4</v>
      </c>
      <c r="B15" s="61" t="s">
        <v>40</v>
      </c>
      <c r="C15" s="62"/>
      <c r="D15" s="62"/>
      <c r="E15" s="62"/>
      <c r="F15" s="62"/>
    </row>
    <row r="16" spans="1:6" ht="41.25" customHeight="1" thickBot="1" x14ac:dyDescent="0.3">
      <c r="A16" s="60">
        <v>5</v>
      </c>
      <c r="B16" s="61" t="s">
        <v>41</v>
      </c>
      <c r="C16" s="62"/>
      <c r="D16" s="62"/>
      <c r="E16" s="62"/>
      <c r="F16" s="62"/>
    </row>
    <row r="17" spans="1:6" ht="26.25" customHeight="1" thickBot="1" x14ac:dyDescent="0.3">
      <c r="A17" s="60">
        <v>6</v>
      </c>
      <c r="B17" s="61" t="s">
        <v>42</v>
      </c>
      <c r="C17" s="62"/>
      <c r="D17" s="62"/>
      <c r="E17" s="62"/>
      <c r="F17" s="62"/>
    </row>
    <row r="18" spans="1:6" ht="21.75" customHeight="1" thickBot="1" x14ac:dyDescent="0.3">
      <c r="A18" s="60">
        <v>7</v>
      </c>
      <c r="B18" s="61" t="s">
        <v>43</v>
      </c>
      <c r="C18" s="62">
        <v>10</v>
      </c>
      <c r="D18" s="62">
        <v>12</v>
      </c>
      <c r="E18" s="62">
        <v>66.430000000000007</v>
      </c>
      <c r="F18" s="62">
        <v>6079.79</v>
      </c>
    </row>
    <row r="19" spans="1:6" ht="27.75" customHeight="1" thickBot="1" x14ac:dyDescent="0.3">
      <c r="A19" s="60">
        <v>8</v>
      </c>
      <c r="B19" s="61" t="s">
        <v>44</v>
      </c>
      <c r="C19" s="62"/>
      <c r="D19" s="62"/>
      <c r="E19" s="62"/>
      <c r="F19" s="62"/>
    </row>
    <row r="20" spans="1:6" ht="15.75" thickBot="1" x14ac:dyDescent="0.3">
      <c r="A20" s="61"/>
      <c r="B20" s="62"/>
      <c r="C20" s="62"/>
      <c r="D20" s="62"/>
      <c r="E20" s="62"/>
      <c r="F20" s="62"/>
    </row>
    <row r="21" spans="1:6" ht="15.75" thickBot="1" x14ac:dyDescent="0.3">
      <c r="A21" s="61"/>
      <c r="B21" s="62"/>
      <c r="C21" s="62"/>
      <c r="D21" s="62"/>
      <c r="E21" s="62"/>
      <c r="F21" s="62"/>
    </row>
    <row r="22" spans="1:6" ht="15.75" thickBot="1" x14ac:dyDescent="0.3">
      <c r="A22" s="62"/>
      <c r="B22" s="63" t="s">
        <v>12</v>
      </c>
      <c r="C22" s="59" t="s">
        <v>13</v>
      </c>
      <c r="D22" s="59" t="s">
        <v>13</v>
      </c>
      <c r="E22" s="59" t="s">
        <v>13</v>
      </c>
      <c r="F22" s="62">
        <f>SUM(F12:F21)</f>
        <v>6079.79</v>
      </c>
    </row>
    <row r="24" spans="1:6" hidden="1" x14ac:dyDescent="0.25">
      <c r="A24" s="10" t="s">
        <v>116</v>
      </c>
      <c r="B24" s="11"/>
      <c r="C24" s="12"/>
      <c r="D24" s="13"/>
      <c r="E24" s="11" t="s">
        <v>117</v>
      </c>
    </row>
    <row r="25" spans="1:6" hidden="1" x14ac:dyDescent="0.25">
      <c r="A25" s="10"/>
      <c r="B25" s="11"/>
      <c r="C25" s="14" t="s">
        <v>118</v>
      </c>
      <c r="D25" s="13"/>
      <c r="E25" s="11"/>
    </row>
    <row r="26" spans="1:6" hidden="1" x14ac:dyDescent="0.25">
      <c r="A26" s="10" t="s">
        <v>119</v>
      </c>
      <c r="B26" s="11"/>
      <c r="C26" s="12"/>
      <c r="D26" s="13"/>
      <c r="E26" s="11" t="s">
        <v>148</v>
      </c>
    </row>
    <row r="27" spans="1:6" hidden="1" x14ac:dyDescent="0.25">
      <c r="A27" s="10"/>
      <c r="B27" s="11"/>
      <c r="C27" s="14" t="s">
        <v>118</v>
      </c>
      <c r="D27" s="13"/>
      <c r="E27" s="11"/>
    </row>
    <row r="28" spans="1:6" hidden="1" x14ac:dyDescent="0.25">
      <c r="A28" s="10" t="s">
        <v>120</v>
      </c>
      <c r="B28" s="11"/>
      <c r="C28" s="12"/>
      <c r="D28" s="13"/>
      <c r="E28" s="11" t="s">
        <v>148</v>
      </c>
    </row>
    <row r="29" spans="1:6" hidden="1" x14ac:dyDescent="0.25">
      <c r="A29" s="10"/>
      <c r="B29" s="11"/>
      <c r="C29" s="14" t="s">
        <v>118</v>
      </c>
      <c r="D29" s="13"/>
      <c r="E29" s="11"/>
    </row>
    <row r="31" spans="1:6" ht="15.75" x14ac:dyDescent="0.25">
      <c r="A31" s="125" t="s">
        <v>116</v>
      </c>
      <c r="B31" s="125"/>
      <c r="C31" s="126"/>
      <c r="D31" s="127"/>
      <c r="E31" s="125" t="s">
        <v>189</v>
      </c>
    </row>
    <row r="32" spans="1:6" ht="15.75" x14ac:dyDescent="0.25">
      <c r="A32" s="125"/>
      <c r="B32" s="125"/>
      <c r="C32" s="128" t="s">
        <v>118</v>
      </c>
      <c r="D32" s="127"/>
      <c r="E32" s="125"/>
    </row>
    <row r="33" spans="1:5" ht="15.75" x14ac:dyDescent="0.25">
      <c r="A33" s="125" t="s">
        <v>119</v>
      </c>
      <c r="B33" s="125"/>
      <c r="C33" s="126"/>
      <c r="D33" s="127"/>
      <c r="E33" s="125" t="s">
        <v>190</v>
      </c>
    </row>
    <row r="34" spans="1:5" ht="15.75" x14ac:dyDescent="0.25">
      <c r="A34" s="125"/>
      <c r="B34" s="125"/>
      <c r="C34" s="128" t="s">
        <v>118</v>
      </c>
      <c r="D34" s="127"/>
      <c r="E34" s="125"/>
    </row>
    <row r="35" spans="1:5" ht="15.75" x14ac:dyDescent="0.25">
      <c r="A35" s="125" t="s">
        <v>120</v>
      </c>
      <c r="B35" s="125"/>
      <c r="C35" s="126"/>
      <c r="D35" s="127"/>
      <c r="E35" s="125" t="s">
        <v>190</v>
      </c>
    </row>
    <row r="36" spans="1:5" ht="15.75" x14ac:dyDescent="0.25">
      <c r="A36" s="125"/>
      <c r="B36" s="125"/>
      <c r="C36" s="128" t="s">
        <v>118</v>
      </c>
      <c r="D36" s="125"/>
      <c r="E36" s="125"/>
    </row>
  </sheetData>
  <mergeCells count="7">
    <mergeCell ref="B8:B10"/>
    <mergeCell ref="F8:F10"/>
    <mergeCell ref="A2:D2"/>
    <mergeCell ref="B3:C3"/>
    <mergeCell ref="B4:C4"/>
    <mergeCell ref="A5:B5"/>
    <mergeCell ref="C5:F5"/>
  </mergeCells>
  <pageMargins left="0.7" right="0.7" top="0.75" bottom="0.75" header="0.3" footer="0.3"/>
  <pageSetup paperSize="9" scale="81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view="pageBreakPreview" topLeftCell="A18" zoomScale="90" zoomScaleSheetLayoutView="90" workbookViewId="0">
      <selection activeCell="D45" sqref="D45"/>
    </sheetView>
  </sheetViews>
  <sheetFormatPr defaultRowHeight="12.75" x14ac:dyDescent="0.2"/>
  <cols>
    <col min="1" max="1" width="10.7109375" style="65" customWidth="1"/>
    <col min="2" max="2" width="34.85546875" style="65" customWidth="1"/>
    <col min="3" max="3" width="16" style="65" customWidth="1"/>
    <col min="4" max="4" width="17.140625" style="65" customWidth="1"/>
    <col min="5" max="5" width="16.7109375" style="65" customWidth="1"/>
    <col min="6" max="16384" width="9.140625" style="65"/>
  </cols>
  <sheetData>
    <row r="1" spans="1:5" ht="12.75" hidden="1" customHeight="1" x14ac:dyDescent="0.2"/>
    <row r="2" spans="1:5" ht="12.75" hidden="1" customHeight="1" x14ac:dyDescent="0.2"/>
    <row r="3" spans="1:5" ht="12.75" hidden="1" customHeight="1" x14ac:dyDescent="0.2">
      <c r="A3" s="64"/>
    </row>
    <row r="4" spans="1:5" ht="12.75" hidden="1" customHeight="1" x14ac:dyDescent="0.2">
      <c r="A4" s="52"/>
      <c r="B4" s="52"/>
      <c r="C4" s="52"/>
    </row>
    <row r="5" spans="1:5" ht="28.5" hidden="1" customHeight="1" thickBot="1" x14ac:dyDescent="0.25">
      <c r="A5" s="110" t="s">
        <v>20</v>
      </c>
      <c r="B5" s="248">
        <v>244</v>
      </c>
      <c r="C5" s="248"/>
    </row>
    <row r="6" spans="1:5" ht="7.5" hidden="1" customHeight="1" x14ac:dyDescent="0.2">
      <c r="A6" s="54"/>
      <c r="B6" s="249"/>
      <c r="C6" s="249"/>
    </row>
    <row r="7" spans="1:5" ht="24.75" hidden="1" customHeight="1" thickBot="1" x14ac:dyDescent="0.25">
      <c r="A7" s="226" t="s">
        <v>21</v>
      </c>
      <c r="B7" s="226"/>
      <c r="C7" s="253" t="s">
        <v>158</v>
      </c>
      <c r="D7" s="253"/>
      <c r="E7" s="253"/>
    </row>
    <row r="8" spans="1:5" ht="25.5" hidden="1" customHeight="1" x14ac:dyDescent="0.2">
      <c r="A8" s="71" t="s">
        <v>150</v>
      </c>
    </row>
    <row r="9" spans="1:5" ht="7.5" hidden="1" customHeight="1" thickBot="1" x14ac:dyDescent="0.25">
      <c r="A9" s="52"/>
      <c r="B9" s="52"/>
      <c r="C9" s="52"/>
      <c r="D9" s="52"/>
      <c r="E9" s="52"/>
    </row>
    <row r="10" spans="1:5" ht="35.25" hidden="1" customHeight="1" x14ac:dyDescent="0.2">
      <c r="A10" s="111" t="s">
        <v>22</v>
      </c>
      <c r="B10" s="245" t="s">
        <v>2</v>
      </c>
      <c r="C10" s="245" t="s">
        <v>45</v>
      </c>
      <c r="D10" s="245" t="s">
        <v>46</v>
      </c>
      <c r="E10" s="245" t="s">
        <v>47</v>
      </c>
    </row>
    <row r="11" spans="1:5" ht="13.5" hidden="1" customHeight="1" thickBot="1" x14ac:dyDescent="0.25">
      <c r="A11" s="112" t="s">
        <v>23</v>
      </c>
      <c r="B11" s="247"/>
      <c r="C11" s="247"/>
      <c r="D11" s="247"/>
      <c r="E11" s="247"/>
    </row>
    <row r="12" spans="1:5" ht="13.5" hidden="1" customHeight="1" thickBot="1" x14ac:dyDescent="0.25">
      <c r="A12" s="59">
        <v>1</v>
      </c>
      <c r="B12" s="59">
        <v>2</v>
      </c>
      <c r="C12" s="59">
        <v>3</v>
      </c>
      <c r="D12" s="59">
        <v>4</v>
      </c>
      <c r="E12" s="59">
        <v>5</v>
      </c>
    </row>
    <row r="13" spans="1:5" ht="36.75" hidden="1" customHeight="1" thickBot="1" x14ac:dyDescent="0.25">
      <c r="A13" s="62">
        <v>1</v>
      </c>
      <c r="B13" s="61" t="s">
        <v>48</v>
      </c>
      <c r="C13" s="62">
        <v>2</v>
      </c>
      <c r="D13" s="62">
        <v>4500</v>
      </c>
      <c r="E13" s="62">
        <f>C13*D13</f>
        <v>9000</v>
      </c>
    </row>
    <row r="14" spans="1:5" ht="54" hidden="1" customHeight="1" thickBot="1" x14ac:dyDescent="0.25">
      <c r="A14" s="62">
        <v>2</v>
      </c>
      <c r="B14" s="61" t="s">
        <v>49</v>
      </c>
      <c r="C14" s="62"/>
      <c r="D14" s="62"/>
      <c r="E14" s="62"/>
    </row>
    <row r="15" spans="1:5" ht="13.5" hidden="1" customHeight="1" thickBot="1" x14ac:dyDescent="0.25">
      <c r="A15" s="61"/>
      <c r="B15" s="62"/>
      <c r="C15" s="62"/>
      <c r="D15" s="62"/>
      <c r="E15" s="62"/>
    </row>
    <row r="16" spans="1:5" ht="13.5" hidden="1" customHeight="1" thickBot="1" x14ac:dyDescent="0.25">
      <c r="A16" s="61"/>
      <c r="B16" s="62"/>
      <c r="C16" s="62"/>
      <c r="D16" s="62"/>
      <c r="E16" s="62"/>
    </row>
    <row r="17" spans="1:5" ht="13.5" hidden="1" customHeight="1" thickBot="1" x14ac:dyDescent="0.25">
      <c r="A17" s="62"/>
      <c r="B17" s="63" t="s">
        <v>139</v>
      </c>
      <c r="C17" s="62"/>
      <c r="D17" s="62"/>
      <c r="E17" s="62">
        <f>E13</f>
        <v>9000</v>
      </c>
    </row>
    <row r="18" spans="1:5" x14ac:dyDescent="0.2">
      <c r="A18" s="64"/>
    </row>
    <row r="19" spans="1:5" x14ac:dyDescent="0.2">
      <c r="A19" s="52"/>
      <c r="B19" s="52"/>
      <c r="C19" s="52"/>
    </row>
    <row r="20" spans="1:5" ht="28.5" customHeight="1" thickBot="1" x14ac:dyDescent="0.25">
      <c r="A20" s="53" t="s">
        <v>20</v>
      </c>
      <c r="B20" s="248">
        <v>244</v>
      </c>
      <c r="C20" s="248"/>
    </row>
    <row r="21" spans="1:5" ht="7.5" customHeight="1" x14ac:dyDescent="0.2">
      <c r="A21" s="54"/>
      <c r="B21" s="249"/>
      <c r="C21" s="249"/>
    </row>
    <row r="22" spans="1:5" ht="24.75" customHeight="1" thickBot="1" x14ac:dyDescent="0.25">
      <c r="A22" s="226" t="s">
        <v>21</v>
      </c>
      <c r="B22" s="226"/>
      <c r="C22" s="253" t="s">
        <v>234</v>
      </c>
      <c r="D22" s="253"/>
      <c r="E22" s="253"/>
    </row>
    <row r="23" spans="1:5" ht="25.5" customHeight="1" x14ac:dyDescent="0.2">
      <c r="A23" s="71" t="s">
        <v>150</v>
      </c>
    </row>
    <row r="24" spans="1:5" ht="7.5" customHeight="1" thickBot="1" x14ac:dyDescent="0.25">
      <c r="A24" s="52"/>
      <c r="B24" s="52"/>
      <c r="C24" s="52"/>
      <c r="D24" s="52"/>
      <c r="E24" s="52"/>
    </row>
    <row r="25" spans="1:5" ht="35.25" customHeight="1" x14ac:dyDescent="0.2">
      <c r="A25" s="55" t="s">
        <v>22</v>
      </c>
      <c r="B25" s="245" t="s">
        <v>2</v>
      </c>
      <c r="C25" s="245" t="s">
        <v>45</v>
      </c>
      <c r="D25" s="245" t="s">
        <v>46</v>
      </c>
      <c r="E25" s="245" t="s">
        <v>47</v>
      </c>
    </row>
    <row r="26" spans="1:5" ht="13.5" thickBot="1" x14ac:dyDescent="0.25">
      <c r="A26" s="58" t="s">
        <v>23</v>
      </c>
      <c r="B26" s="247"/>
      <c r="C26" s="247"/>
      <c r="D26" s="247"/>
      <c r="E26" s="247"/>
    </row>
    <row r="27" spans="1:5" ht="13.5" thickBot="1" x14ac:dyDescent="0.25">
      <c r="A27" s="59">
        <v>1</v>
      </c>
      <c r="B27" s="59">
        <v>2</v>
      </c>
      <c r="C27" s="59">
        <v>3</v>
      </c>
      <c r="D27" s="59">
        <v>4</v>
      </c>
      <c r="E27" s="59">
        <v>5</v>
      </c>
    </row>
    <row r="28" spans="1:5" ht="36.75" customHeight="1" thickBot="1" x14ac:dyDescent="0.25">
      <c r="A28" s="62">
        <v>1</v>
      </c>
      <c r="B28" s="61" t="s">
        <v>48</v>
      </c>
      <c r="C28" s="62"/>
      <c r="D28" s="62"/>
      <c r="E28" s="62"/>
    </row>
    <row r="29" spans="1:5" ht="54" customHeight="1" thickBot="1" x14ac:dyDescent="0.25">
      <c r="A29" s="62">
        <v>2</v>
      </c>
      <c r="B29" s="61" t="s">
        <v>49</v>
      </c>
      <c r="C29" s="62">
        <v>10</v>
      </c>
      <c r="D29" s="62">
        <v>3500</v>
      </c>
      <c r="E29" s="62">
        <f>C29*D29</f>
        <v>35000</v>
      </c>
    </row>
    <row r="30" spans="1:5" ht="13.5" thickBot="1" x14ac:dyDescent="0.25">
      <c r="A30" s="61"/>
      <c r="B30" s="62"/>
      <c r="C30" s="62"/>
      <c r="D30" s="62"/>
      <c r="E30" s="62"/>
    </row>
    <row r="31" spans="1:5" ht="13.5" thickBot="1" x14ac:dyDescent="0.25">
      <c r="A31" s="61"/>
      <c r="B31" s="62"/>
      <c r="C31" s="62"/>
      <c r="D31" s="62"/>
      <c r="E31" s="62"/>
    </row>
    <row r="32" spans="1:5" ht="13.5" thickBot="1" x14ac:dyDescent="0.25">
      <c r="A32" s="62"/>
      <c r="B32" s="63" t="s">
        <v>12</v>
      </c>
      <c r="C32" s="62"/>
      <c r="D32" s="62"/>
      <c r="E32" s="62">
        <f>E29</f>
        <v>35000</v>
      </c>
    </row>
    <row r="35" spans="1:6" ht="15.75" x14ac:dyDescent="0.25">
      <c r="A35" s="125" t="s">
        <v>116</v>
      </c>
      <c r="B35" s="125"/>
      <c r="C35" s="126"/>
      <c r="D35" s="127"/>
      <c r="E35" s="125" t="s">
        <v>189</v>
      </c>
      <c r="F35" s="47"/>
    </row>
    <row r="36" spans="1:6" ht="15.75" x14ac:dyDescent="0.25">
      <c r="A36" s="125"/>
      <c r="B36" s="125"/>
      <c r="C36" s="128" t="s">
        <v>118</v>
      </c>
      <c r="D36" s="127"/>
      <c r="E36" s="125"/>
      <c r="F36" s="47"/>
    </row>
    <row r="37" spans="1:6" ht="15.75" x14ac:dyDescent="0.25">
      <c r="A37" s="125" t="s">
        <v>119</v>
      </c>
      <c r="B37" s="125"/>
      <c r="C37" s="126"/>
      <c r="D37" s="127"/>
      <c r="E37" s="125" t="s">
        <v>190</v>
      </c>
      <c r="F37" s="47"/>
    </row>
    <row r="38" spans="1:6" ht="15.75" x14ac:dyDescent="0.25">
      <c r="A38" s="125"/>
      <c r="B38" s="125"/>
      <c r="C38" s="128" t="s">
        <v>118</v>
      </c>
      <c r="D38" s="127"/>
      <c r="E38" s="125"/>
      <c r="F38" s="47"/>
    </row>
    <row r="39" spans="1:6" ht="15.75" x14ac:dyDescent="0.25">
      <c r="A39" s="125" t="s">
        <v>120</v>
      </c>
      <c r="B39" s="125"/>
      <c r="C39" s="126"/>
      <c r="D39" s="127"/>
      <c r="E39" s="125" t="s">
        <v>190</v>
      </c>
      <c r="F39" s="47"/>
    </row>
    <row r="40" spans="1:6" ht="15.75" x14ac:dyDescent="0.25">
      <c r="A40" s="125"/>
      <c r="B40" s="125"/>
      <c r="C40" s="128" t="s">
        <v>118</v>
      </c>
      <c r="D40" s="125"/>
      <c r="E40" s="125"/>
      <c r="F40" s="47"/>
    </row>
    <row r="41" spans="1:6" ht="15" x14ac:dyDescent="0.25">
      <c r="A41" s="47"/>
      <c r="B41" s="47"/>
      <c r="C41" s="47"/>
      <c r="D41" s="47"/>
      <c r="E41" s="47"/>
      <c r="F41" s="47"/>
    </row>
  </sheetData>
  <mergeCells count="16">
    <mergeCell ref="B5:C5"/>
    <mergeCell ref="B6:C6"/>
    <mergeCell ref="A7:B7"/>
    <mergeCell ref="C7:E7"/>
    <mergeCell ref="B10:B11"/>
    <mergeCell ref="C10:C11"/>
    <mergeCell ref="D10:D11"/>
    <mergeCell ref="E10:E11"/>
    <mergeCell ref="E25:E26"/>
    <mergeCell ref="C22:E22"/>
    <mergeCell ref="B20:C20"/>
    <mergeCell ref="B21:C21"/>
    <mergeCell ref="A22:B22"/>
    <mergeCell ref="B25:B26"/>
    <mergeCell ref="C25:C26"/>
    <mergeCell ref="D25:D26"/>
  </mergeCells>
  <pageMargins left="0.70866141732283472" right="0.51181102362204722" top="0.74803149606299213" bottom="0.74803149606299213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26"/>
  <sheetViews>
    <sheetView view="pageBreakPreview" zoomScale="90" zoomScaleSheetLayoutView="90" workbookViewId="0">
      <selection activeCell="C26" sqref="C26"/>
    </sheetView>
  </sheetViews>
  <sheetFormatPr defaultRowHeight="12.75" x14ac:dyDescent="0.2"/>
  <cols>
    <col min="1" max="1" width="10.7109375" style="65" customWidth="1"/>
    <col min="2" max="2" width="34.85546875" style="65" customWidth="1"/>
    <col min="3" max="3" width="16" style="65" customWidth="1"/>
    <col min="4" max="4" width="17.140625" style="65" customWidth="1"/>
    <col min="5" max="5" width="16.7109375" style="65" customWidth="1"/>
    <col min="6" max="16384" width="9.140625" style="65"/>
  </cols>
  <sheetData>
    <row r="2" spans="1:5" x14ac:dyDescent="0.2">
      <c r="A2" s="64"/>
    </row>
    <row r="3" spans="1:5" x14ac:dyDescent="0.2">
      <c r="A3" s="52"/>
      <c r="B3" s="52"/>
      <c r="C3" s="52"/>
    </row>
    <row r="4" spans="1:5" ht="28.5" customHeight="1" thickBot="1" x14ac:dyDescent="0.25">
      <c r="A4" s="139" t="s">
        <v>20</v>
      </c>
      <c r="B4" s="248">
        <v>244</v>
      </c>
      <c r="C4" s="248"/>
    </row>
    <row r="5" spans="1:5" ht="7.5" customHeight="1" x14ac:dyDescent="0.2">
      <c r="A5" s="54"/>
      <c r="B5" s="249"/>
      <c r="C5" s="249"/>
    </row>
    <row r="6" spans="1:5" ht="24.75" customHeight="1" thickBot="1" x14ac:dyDescent="0.25">
      <c r="A6" s="226" t="s">
        <v>21</v>
      </c>
      <c r="B6" s="226"/>
      <c r="C6" s="253" t="s">
        <v>235</v>
      </c>
      <c r="D6" s="253"/>
      <c r="E6" s="253"/>
    </row>
    <row r="7" spans="1:5" ht="25.5" customHeight="1" x14ac:dyDescent="0.2">
      <c r="A7" s="71" t="s">
        <v>150</v>
      </c>
    </row>
    <row r="8" spans="1:5" ht="7.5" customHeight="1" thickBot="1" x14ac:dyDescent="0.25">
      <c r="A8" s="52"/>
      <c r="B8" s="52"/>
      <c r="C8" s="52"/>
      <c r="D8" s="52"/>
      <c r="E8" s="52"/>
    </row>
    <row r="9" spans="1:5" ht="35.25" customHeight="1" x14ac:dyDescent="0.2">
      <c r="A9" s="140" t="s">
        <v>22</v>
      </c>
      <c r="B9" s="245" t="s">
        <v>2</v>
      </c>
      <c r="C9" s="245" t="s">
        <v>45</v>
      </c>
      <c r="D9" s="245" t="s">
        <v>46</v>
      </c>
      <c r="E9" s="245" t="s">
        <v>47</v>
      </c>
    </row>
    <row r="10" spans="1:5" ht="13.5" thickBot="1" x14ac:dyDescent="0.25">
      <c r="A10" s="141" t="s">
        <v>23</v>
      </c>
      <c r="B10" s="247"/>
      <c r="C10" s="247"/>
      <c r="D10" s="247"/>
      <c r="E10" s="247"/>
    </row>
    <row r="11" spans="1:5" ht="13.5" thickBot="1" x14ac:dyDescent="0.25">
      <c r="A11" s="59">
        <v>1</v>
      </c>
      <c r="B11" s="59">
        <v>2</v>
      </c>
      <c r="C11" s="59">
        <v>3</v>
      </c>
      <c r="D11" s="59">
        <v>4</v>
      </c>
      <c r="E11" s="59">
        <v>5</v>
      </c>
    </row>
    <row r="12" spans="1:5" ht="36.75" customHeight="1" thickBot="1" x14ac:dyDescent="0.25">
      <c r="A12" s="62">
        <v>1</v>
      </c>
      <c r="B12" s="61" t="s">
        <v>48</v>
      </c>
      <c r="C12" s="62">
        <v>100</v>
      </c>
      <c r="D12" s="186">
        <v>10642.32</v>
      </c>
      <c r="E12" s="62">
        <f>C12*D12+0.05</f>
        <v>1064232.05</v>
      </c>
    </row>
    <row r="13" spans="1:5" ht="54" customHeight="1" thickBot="1" x14ac:dyDescent="0.25">
      <c r="A13" s="62">
        <v>2</v>
      </c>
      <c r="B13" s="61" t="s">
        <v>49</v>
      </c>
      <c r="C13" s="62"/>
      <c r="D13" s="62"/>
      <c r="E13" s="62"/>
    </row>
    <row r="14" spans="1:5" ht="13.5" thickBot="1" x14ac:dyDescent="0.25">
      <c r="A14" s="61"/>
      <c r="B14" s="62"/>
      <c r="C14" s="62"/>
      <c r="D14" s="62"/>
      <c r="E14" s="62"/>
    </row>
    <row r="15" spans="1:5" ht="13.5" thickBot="1" x14ac:dyDescent="0.25">
      <c r="A15" s="61"/>
      <c r="B15" s="62"/>
      <c r="C15" s="62"/>
      <c r="D15" s="62"/>
      <c r="E15" s="62"/>
    </row>
    <row r="16" spans="1:5" ht="13.5" thickBot="1" x14ac:dyDescent="0.25">
      <c r="A16" s="62"/>
      <c r="B16" s="63" t="s">
        <v>12</v>
      </c>
      <c r="C16" s="62"/>
      <c r="D16" s="62"/>
      <c r="E16" s="62">
        <f>E12</f>
        <v>1064232.05</v>
      </c>
    </row>
    <row r="20" spans="1:6" ht="15.75" x14ac:dyDescent="0.25">
      <c r="A20" s="125" t="s">
        <v>116</v>
      </c>
      <c r="B20" s="125"/>
      <c r="C20" s="126"/>
      <c r="D20" s="127"/>
      <c r="E20" s="125" t="s">
        <v>189</v>
      </c>
      <c r="F20" s="47"/>
    </row>
    <row r="21" spans="1:6" ht="15.75" x14ac:dyDescent="0.25">
      <c r="A21" s="125"/>
      <c r="B21" s="125"/>
      <c r="C21" s="128" t="s">
        <v>118</v>
      </c>
      <c r="D21" s="127"/>
      <c r="E21" s="125"/>
      <c r="F21" s="47"/>
    </row>
    <row r="22" spans="1:6" ht="15.75" x14ac:dyDescent="0.25">
      <c r="A22" s="125" t="s">
        <v>119</v>
      </c>
      <c r="B22" s="125"/>
      <c r="C22" s="126"/>
      <c r="D22" s="127"/>
      <c r="E22" s="125" t="s">
        <v>190</v>
      </c>
      <c r="F22" s="47"/>
    </row>
    <row r="23" spans="1:6" ht="15.75" x14ac:dyDescent="0.25">
      <c r="A23" s="125"/>
      <c r="B23" s="125"/>
      <c r="C23" s="128" t="s">
        <v>118</v>
      </c>
      <c r="D23" s="127"/>
      <c r="E23" s="125"/>
      <c r="F23" s="47"/>
    </row>
    <row r="24" spans="1:6" ht="15.75" x14ac:dyDescent="0.25">
      <c r="A24" s="125" t="s">
        <v>120</v>
      </c>
      <c r="B24" s="125"/>
      <c r="C24" s="126"/>
      <c r="D24" s="127"/>
      <c r="E24" s="125" t="s">
        <v>190</v>
      </c>
      <c r="F24" s="47"/>
    </row>
    <row r="25" spans="1:6" ht="15.75" x14ac:dyDescent="0.25">
      <c r="A25" s="125"/>
      <c r="B25" s="125"/>
      <c r="C25" s="128" t="s">
        <v>118</v>
      </c>
      <c r="D25" s="125"/>
      <c r="E25" s="125"/>
      <c r="F25" s="47"/>
    </row>
    <row r="26" spans="1:6" ht="15" x14ac:dyDescent="0.25">
      <c r="A26" s="47"/>
      <c r="B26" s="47"/>
      <c r="C26" s="47"/>
      <c r="D26" s="47"/>
      <c r="E26" s="47"/>
      <c r="F26" s="47"/>
    </row>
  </sheetData>
  <mergeCells count="8">
    <mergeCell ref="B4:C4"/>
    <mergeCell ref="B5:C5"/>
    <mergeCell ref="A6:B6"/>
    <mergeCell ref="C6:E6"/>
    <mergeCell ref="B9:B10"/>
    <mergeCell ref="C9:C10"/>
    <mergeCell ref="D9:D10"/>
    <mergeCell ref="E9:E10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40BC-0C17-4540-9C0A-346155EB4D71}">
  <dimension ref="A1:E20"/>
  <sheetViews>
    <sheetView view="pageBreakPreview" zoomScale="60" zoomScaleNormal="100" workbookViewId="0">
      <selection activeCell="B22" sqref="B22"/>
    </sheetView>
  </sheetViews>
  <sheetFormatPr defaultRowHeight="12.75" x14ac:dyDescent="0.2"/>
  <cols>
    <col min="1" max="1" width="10.7109375" style="65" customWidth="1"/>
    <col min="2" max="2" width="34.85546875" style="65" customWidth="1"/>
    <col min="3" max="3" width="16" style="65" customWidth="1"/>
    <col min="4" max="4" width="17.140625" style="65" customWidth="1"/>
    <col min="5" max="5" width="16.7109375" style="65" customWidth="1"/>
    <col min="6" max="16384" width="9.140625" style="65"/>
  </cols>
  <sheetData>
    <row r="1" spans="1:5" ht="28.5" customHeight="1" thickBot="1" x14ac:dyDescent="0.25">
      <c r="A1" s="194" t="s">
        <v>20</v>
      </c>
      <c r="B1" s="248">
        <v>244</v>
      </c>
      <c r="C1" s="248"/>
    </row>
    <row r="2" spans="1:5" ht="7.5" customHeight="1" x14ac:dyDescent="0.2">
      <c r="A2" s="54"/>
      <c r="B2" s="249"/>
      <c r="C2" s="249"/>
    </row>
    <row r="3" spans="1:5" ht="24.75" customHeight="1" thickBot="1" x14ac:dyDescent="0.25">
      <c r="A3" s="226" t="s">
        <v>21</v>
      </c>
      <c r="B3" s="226"/>
      <c r="C3" s="253" t="s">
        <v>238</v>
      </c>
      <c r="D3" s="253"/>
      <c r="E3" s="253"/>
    </row>
    <row r="4" spans="1:5" ht="25.5" customHeight="1" x14ac:dyDescent="0.2">
      <c r="A4" s="71" t="s">
        <v>150</v>
      </c>
    </row>
    <row r="5" spans="1:5" ht="7.5" customHeight="1" thickBot="1" x14ac:dyDescent="0.25">
      <c r="A5" s="52"/>
      <c r="B5" s="52"/>
      <c r="C5" s="52"/>
      <c r="D5" s="52"/>
      <c r="E5" s="52"/>
    </row>
    <row r="6" spans="1:5" ht="35.25" customHeight="1" x14ac:dyDescent="0.2">
      <c r="A6" s="195" t="s">
        <v>22</v>
      </c>
      <c r="B6" s="245" t="s">
        <v>2</v>
      </c>
      <c r="C6" s="245" t="s">
        <v>45</v>
      </c>
      <c r="D6" s="245" t="s">
        <v>46</v>
      </c>
      <c r="E6" s="245" t="s">
        <v>47</v>
      </c>
    </row>
    <row r="7" spans="1:5" ht="13.5" thickBot="1" x14ac:dyDescent="0.25">
      <c r="A7" s="196" t="s">
        <v>23</v>
      </c>
      <c r="B7" s="247"/>
      <c r="C7" s="247"/>
      <c r="D7" s="247"/>
      <c r="E7" s="247"/>
    </row>
    <row r="8" spans="1:5" ht="13.5" thickBo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5" ht="36.75" customHeight="1" thickBot="1" x14ac:dyDescent="0.25">
      <c r="A9" s="62">
        <v>1</v>
      </c>
      <c r="B9" s="61" t="s">
        <v>48</v>
      </c>
      <c r="C9" s="62"/>
      <c r="D9" s="62"/>
      <c r="E9" s="62"/>
    </row>
    <row r="10" spans="1:5" ht="54" customHeight="1" thickBot="1" x14ac:dyDescent="0.25">
      <c r="A10" s="62">
        <v>2</v>
      </c>
      <c r="B10" s="61" t="s">
        <v>49</v>
      </c>
      <c r="C10" s="202">
        <v>10</v>
      </c>
      <c r="D10" s="202">
        <v>6324.89</v>
      </c>
      <c r="E10" s="202">
        <f>C10*D10+0.2</f>
        <v>63249.1</v>
      </c>
    </row>
    <row r="11" spans="1:5" ht="13.5" thickBot="1" x14ac:dyDescent="0.25">
      <c r="A11" s="61"/>
      <c r="B11" s="62"/>
      <c r="C11" s="62"/>
      <c r="D11" s="62"/>
      <c r="E11" s="62"/>
    </row>
    <row r="12" spans="1:5" ht="13.5" thickBot="1" x14ac:dyDescent="0.25">
      <c r="A12" s="61"/>
      <c r="B12" s="62"/>
      <c r="C12" s="62"/>
      <c r="D12" s="62"/>
      <c r="E12" s="62"/>
    </row>
    <row r="13" spans="1:5" ht="13.5" thickBot="1" x14ac:dyDescent="0.25">
      <c r="A13" s="62"/>
      <c r="B13" s="63" t="s">
        <v>293</v>
      </c>
      <c r="C13" s="62"/>
      <c r="D13" s="62"/>
      <c r="E13" s="62">
        <f>E10</f>
        <v>63249.1</v>
      </c>
    </row>
    <row r="15" spans="1:5" ht="15.75" x14ac:dyDescent="0.25">
      <c r="A15" s="125" t="s">
        <v>116</v>
      </c>
      <c r="B15" s="125"/>
      <c r="C15" s="126"/>
      <c r="D15" s="127"/>
      <c r="E15" s="125" t="s">
        <v>189</v>
      </c>
    </row>
    <row r="16" spans="1:5" ht="15.75" x14ac:dyDescent="0.25">
      <c r="A16" s="125"/>
      <c r="B16" s="125"/>
      <c r="C16" s="128" t="s">
        <v>118</v>
      </c>
      <c r="D16" s="127"/>
      <c r="E16" s="125"/>
    </row>
    <row r="17" spans="1:5" ht="15.75" x14ac:dyDescent="0.25">
      <c r="A17" s="125" t="s">
        <v>119</v>
      </c>
      <c r="B17" s="125"/>
      <c r="C17" s="126"/>
      <c r="D17" s="127"/>
      <c r="E17" s="125" t="s">
        <v>190</v>
      </c>
    </row>
    <row r="18" spans="1:5" ht="15.75" x14ac:dyDescent="0.25">
      <c r="A18" s="125"/>
      <c r="B18" s="125"/>
      <c r="C18" s="128" t="s">
        <v>118</v>
      </c>
      <c r="D18" s="127"/>
      <c r="E18" s="125"/>
    </row>
    <row r="19" spans="1:5" ht="15.75" x14ac:dyDescent="0.25">
      <c r="A19" s="125" t="s">
        <v>120</v>
      </c>
      <c r="B19" s="125"/>
      <c r="C19" s="126"/>
      <c r="D19" s="127"/>
      <c r="E19" s="125" t="s">
        <v>190</v>
      </c>
    </row>
    <row r="20" spans="1:5" ht="15.75" x14ac:dyDescent="0.25">
      <c r="A20" s="125"/>
      <c r="B20" s="125"/>
      <c r="C20" s="128" t="s">
        <v>118</v>
      </c>
      <c r="D20" s="125"/>
      <c r="E20" s="125"/>
    </row>
  </sheetData>
  <mergeCells count="8">
    <mergeCell ref="B1:C1"/>
    <mergeCell ref="B2:C2"/>
    <mergeCell ref="A3:B3"/>
    <mergeCell ref="C3:E3"/>
    <mergeCell ref="B6:B7"/>
    <mergeCell ref="C6:C7"/>
    <mergeCell ref="D6:D7"/>
    <mergeCell ref="E6:E7"/>
  </mergeCells>
  <pageMargins left="0.7" right="0.7" top="0.75" bottom="0.75" header="0.3" footer="0.3"/>
  <pageSetup paperSize="9" scale="91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9"/>
  <sheetViews>
    <sheetView view="pageBreakPreview" topLeftCell="A20" zoomScale="80" zoomScaleSheetLayoutView="80" workbookViewId="0">
      <selection activeCell="F46" sqref="F46"/>
    </sheetView>
  </sheetViews>
  <sheetFormatPr defaultRowHeight="15.75" x14ac:dyDescent="0.25"/>
  <cols>
    <col min="1" max="1" width="10.5703125" style="7" customWidth="1"/>
    <col min="2" max="2" width="21.5703125" style="7" customWidth="1"/>
    <col min="3" max="3" width="37.85546875" style="7" customWidth="1"/>
    <col min="4" max="4" width="10" style="7" customWidth="1"/>
    <col min="5" max="5" width="14.85546875" style="7" customWidth="1"/>
    <col min="6" max="7" width="15.85546875" style="7" customWidth="1"/>
    <col min="8" max="8" width="13.140625" style="7" customWidth="1"/>
    <col min="9" max="16384" width="9.140625" style="7"/>
  </cols>
  <sheetData>
    <row r="1" spans="1:8" x14ac:dyDescent="0.25">
      <c r="A1" s="46"/>
    </row>
    <row r="2" spans="1:8" ht="6" customHeight="1" x14ac:dyDescent="0.25">
      <c r="A2" s="15"/>
      <c r="B2" s="15"/>
      <c r="C2" s="15"/>
      <c r="D2" s="15"/>
    </row>
    <row r="3" spans="1:8" ht="48" thickBot="1" x14ac:dyDescent="0.3">
      <c r="A3" s="27" t="s">
        <v>20</v>
      </c>
      <c r="B3" s="260">
        <v>244</v>
      </c>
      <c r="C3" s="260"/>
      <c r="D3" s="37"/>
    </row>
    <row r="4" spans="1:8" ht="4.5" customHeight="1" x14ac:dyDescent="0.25">
      <c r="A4" s="16"/>
      <c r="B4" s="261"/>
      <c r="C4" s="261"/>
      <c r="D4" s="49"/>
    </row>
    <row r="5" spans="1:8" ht="45" customHeight="1" thickBot="1" x14ac:dyDescent="0.3">
      <c r="A5" s="262" t="s">
        <v>21</v>
      </c>
      <c r="B5" s="262"/>
      <c r="C5" s="263" t="s">
        <v>234</v>
      </c>
      <c r="D5" s="263"/>
      <c r="E5" s="263"/>
      <c r="F5" s="263"/>
      <c r="G5" s="263"/>
      <c r="H5" s="263"/>
    </row>
    <row r="6" spans="1:8" ht="36.75" customHeight="1" x14ac:dyDescent="0.25">
      <c r="A6" s="46" t="s">
        <v>151</v>
      </c>
    </row>
    <row r="7" spans="1:8" ht="11.25" customHeight="1" thickBot="1" x14ac:dyDescent="0.3">
      <c r="A7" s="15"/>
      <c r="B7" s="15"/>
      <c r="C7" s="15"/>
      <c r="D7" s="15"/>
      <c r="E7" s="15"/>
      <c r="F7" s="15"/>
      <c r="G7" s="15"/>
      <c r="H7" s="15"/>
    </row>
    <row r="8" spans="1:8" ht="35.25" customHeight="1" x14ac:dyDescent="0.25">
      <c r="A8" s="30" t="s">
        <v>22</v>
      </c>
      <c r="B8" s="264" t="s">
        <v>29</v>
      </c>
      <c r="C8" s="265"/>
      <c r="D8" s="40" t="s">
        <v>140</v>
      </c>
      <c r="E8" s="268" t="s">
        <v>50</v>
      </c>
      <c r="F8" s="268" t="s">
        <v>51</v>
      </c>
      <c r="G8" s="268" t="s">
        <v>52</v>
      </c>
      <c r="H8" s="268" t="s">
        <v>138</v>
      </c>
    </row>
    <row r="9" spans="1:8" ht="16.5" thickBot="1" x14ac:dyDescent="0.3">
      <c r="A9" s="31" t="s">
        <v>23</v>
      </c>
      <c r="B9" s="266"/>
      <c r="C9" s="267"/>
      <c r="D9" s="43"/>
      <c r="E9" s="269"/>
      <c r="F9" s="269"/>
      <c r="G9" s="269"/>
      <c r="H9" s="269"/>
    </row>
    <row r="10" spans="1:8" ht="16.5" thickBot="1" x14ac:dyDescent="0.3">
      <c r="A10" s="17">
        <v>1</v>
      </c>
      <c r="B10" s="270">
        <v>2</v>
      </c>
      <c r="C10" s="271"/>
      <c r="D10" s="44">
        <v>3</v>
      </c>
      <c r="E10" s="17">
        <v>4</v>
      </c>
      <c r="F10" s="17">
        <v>5</v>
      </c>
      <c r="G10" s="17"/>
      <c r="H10" s="17">
        <v>6</v>
      </c>
    </row>
    <row r="11" spans="1:8" ht="18" customHeight="1" thickBot="1" x14ac:dyDescent="0.3">
      <c r="A11" s="50">
        <v>1</v>
      </c>
      <c r="B11" s="256" t="s">
        <v>53</v>
      </c>
      <c r="C11" s="257"/>
      <c r="D11" s="41" t="s">
        <v>143</v>
      </c>
      <c r="E11" s="33">
        <f>E13</f>
        <v>48113</v>
      </c>
      <c r="F11" s="33">
        <v>5.2</v>
      </c>
      <c r="G11" s="33">
        <v>1.08</v>
      </c>
      <c r="H11" s="33">
        <f>E11*F11*1.08-0.01</f>
        <v>270202.598</v>
      </c>
    </row>
    <row r="12" spans="1:8" ht="17.25" customHeight="1" thickBot="1" x14ac:dyDescent="0.3">
      <c r="A12" s="50"/>
      <c r="B12" s="32"/>
      <c r="C12" s="29" t="s">
        <v>54</v>
      </c>
      <c r="D12" s="38"/>
      <c r="E12" s="33"/>
      <c r="F12" s="33"/>
      <c r="G12" s="33"/>
      <c r="H12" s="33"/>
    </row>
    <row r="13" spans="1:8" ht="16.5" customHeight="1" thickBot="1" x14ac:dyDescent="0.3">
      <c r="A13" s="17"/>
      <c r="B13" s="254" t="s">
        <v>215</v>
      </c>
      <c r="C13" s="255"/>
      <c r="D13" s="42"/>
      <c r="E13" s="33">
        <v>48113</v>
      </c>
      <c r="F13" s="33"/>
      <c r="G13" s="33"/>
      <c r="H13" s="33"/>
    </row>
    <row r="14" spans="1:8" ht="16.5" thickBot="1" x14ac:dyDescent="0.3">
      <c r="A14" s="17"/>
      <c r="B14" s="254"/>
      <c r="C14" s="255"/>
      <c r="D14" s="42"/>
      <c r="E14" s="33"/>
      <c r="F14" s="33"/>
      <c r="G14" s="33"/>
      <c r="H14" s="33"/>
    </row>
    <row r="15" spans="1:8" ht="16.5" thickBot="1" x14ac:dyDescent="0.3">
      <c r="A15" s="17"/>
      <c r="B15" s="254"/>
      <c r="C15" s="255"/>
      <c r="D15" s="42"/>
      <c r="E15" s="33"/>
      <c r="F15" s="33"/>
      <c r="G15" s="33"/>
      <c r="H15" s="33"/>
    </row>
    <row r="16" spans="1:8" ht="16.5" thickBot="1" x14ac:dyDescent="0.3">
      <c r="A16" s="17"/>
      <c r="B16" s="254"/>
      <c r="C16" s="255"/>
      <c r="D16" s="42"/>
      <c r="E16" s="33"/>
      <c r="F16" s="33"/>
      <c r="G16" s="33"/>
      <c r="H16" s="33"/>
    </row>
    <row r="17" spans="1:8" ht="16.5" thickBot="1" x14ac:dyDescent="0.3">
      <c r="A17" s="50">
        <v>2</v>
      </c>
      <c r="B17" s="256" t="s">
        <v>142</v>
      </c>
      <c r="C17" s="257"/>
      <c r="D17" s="41" t="s">
        <v>141</v>
      </c>
      <c r="E17" s="33">
        <f>E19</f>
        <v>546</v>
      </c>
      <c r="F17" s="33">
        <v>1300</v>
      </c>
      <c r="G17" s="33">
        <v>1.175</v>
      </c>
      <c r="H17" s="33">
        <f>E17*F17/12*6+E17*F17/12*6*1.175-671.04</f>
        <v>771236.46</v>
      </c>
    </row>
    <row r="18" spans="1:8" ht="18" customHeight="1" thickBot="1" x14ac:dyDescent="0.3">
      <c r="A18" s="50"/>
      <c r="B18" s="32"/>
      <c r="C18" s="29" t="s">
        <v>54</v>
      </c>
      <c r="D18" s="38"/>
      <c r="E18" s="33"/>
      <c r="F18" s="33"/>
      <c r="G18" s="33"/>
      <c r="H18" s="33"/>
    </row>
    <row r="19" spans="1:8" ht="16.5" customHeight="1" thickBot="1" x14ac:dyDescent="0.3">
      <c r="A19" s="17"/>
      <c r="B19" s="254" t="s">
        <v>215</v>
      </c>
      <c r="C19" s="255"/>
      <c r="D19" s="42"/>
      <c r="E19" s="33">
        <v>546</v>
      </c>
      <c r="F19" s="33"/>
      <c r="G19" s="33"/>
      <c r="H19" s="33"/>
    </row>
    <row r="20" spans="1:8" ht="16.5" thickBot="1" x14ac:dyDescent="0.3">
      <c r="A20" s="17"/>
      <c r="B20" s="254"/>
      <c r="C20" s="255"/>
      <c r="D20" s="42"/>
      <c r="E20" s="33"/>
      <c r="F20" s="33"/>
      <c r="G20" s="33"/>
      <c r="H20" s="33"/>
    </row>
    <row r="21" spans="1:8" ht="16.5" thickBot="1" x14ac:dyDescent="0.3">
      <c r="A21" s="17"/>
      <c r="B21" s="254"/>
      <c r="C21" s="255"/>
      <c r="D21" s="42"/>
      <c r="E21" s="33"/>
      <c r="F21" s="33"/>
      <c r="G21" s="33"/>
      <c r="H21" s="33"/>
    </row>
    <row r="22" spans="1:8" ht="16.5" thickBot="1" x14ac:dyDescent="0.3">
      <c r="A22" s="17"/>
      <c r="B22" s="254"/>
      <c r="C22" s="255"/>
      <c r="D22" s="42"/>
      <c r="E22" s="33"/>
      <c r="F22" s="33"/>
      <c r="G22" s="33"/>
      <c r="H22" s="33"/>
    </row>
    <row r="23" spans="1:8" ht="15.75" customHeight="1" thickBot="1" x14ac:dyDescent="0.3">
      <c r="A23" s="50"/>
      <c r="B23" s="256" t="s">
        <v>145</v>
      </c>
      <c r="C23" s="257"/>
      <c r="D23" s="41" t="s">
        <v>144</v>
      </c>
      <c r="E23" s="33">
        <f>E25</f>
        <v>646.44000000000005</v>
      </c>
      <c r="F23" s="33">
        <v>32.61</v>
      </c>
      <c r="G23" s="33">
        <v>1.2</v>
      </c>
      <c r="H23" s="33">
        <f>E23*F23*G23+0.1</f>
        <v>25296.590079999998</v>
      </c>
    </row>
    <row r="24" spans="1:8" ht="16.5" customHeight="1" thickBot="1" x14ac:dyDescent="0.3">
      <c r="A24" s="50"/>
      <c r="B24" s="32"/>
      <c r="C24" s="29" t="s">
        <v>54</v>
      </c>
      <c r="D24" s="38"/>
      <c r="E24" s="33"/>
      <c r="F24" s="33"/>
      <c r="G24" s="33"/>
      <c r="H24" s="33"/>
    </row>
    <row r="25" spans="1:8" ht="16.5" customHeight="1" thickBot="1" x14ac:dyDescent="0.3">
      <c r="A25" s="17"/>
      <c r="B25" s="254" t="s">
        <v>215</v>
      </c>
      <c r="C25" s="255"/>
      <c r="D25" s="42"/>
      <c r="E25" s="33">
        <v>646.44000000000005</v>
      </c>
      <c r="F25" s="33"/>
      <c r="G25" s="33"/>
      <c r="H25" s="33"/>
    </row>
    <row r="26" spans="1:8" ht="16.5" customHeight="1" thickBot="1" x14ac:dyDescent="0.3">
      <c r="A26" s="17"/>
      <c r="B26" s="254"/>
      <c r="C26" s="255"/>
      <c r="D26" s="42"/>
      <c r="E26" s="33"/>
      <c r="F26" s="33"/>
      <c r="G26" s="33"/>
      <c r="H26" s="33"/>
    </row>
    <row r="27" spans="1:8" ht="16.5" customHeight="1" thickBot="1" x14ac:dyDescent="0.3">
      <c r="A27" s="17"/>
      <c r="B27" s="254"/>
      <c r="C27" s="255"/>
      <c r="D27" s="42"/>
      <c r="E27" s="33"/>
      <c r="F27" s="33"/>
      <c r="G27" s="33"/>
      <c r="H27" s="33"/>
    </row>
    <row r="28" spans="1:8" ht="16.5" thickBot="1" x14ac:dyDescent="0.3">
      <c r="A28" s="17"/>
      <c r="B28" s="254"/>
      <c r="C28" s="255"/>
      <c r="D28" s="42"/>
      <c r="E28" s="33"/>
      <c r="F28" s="33"/>
      <c r="G28" s="33"/>
      <c r="H28" s="33"/>
    </row>
    <row r="29" spans="1:8" ht="16.5" thickBot="1" x14ac:dyDescent="0.3">
      <c r="A29" s="50"/>
      <c r="B29" s="256" t="s">
        <v>146</v>
      </c>
      <c r="C29" s="257"/>
      <c r="D29" s="41"/>
      <c r="E29" s="33"/>
      <c r="F29" s="33"/>
      <c r="G29" s="33"/>
      <c r="H29" s="33"/>
    </row>
    <row r="30" spans="1:8" ht="15" customHeight="1" thickBot="1" x14ac:dyDescent="0.3">
      <c r="A30" s="50"/>
      <c r="B30" s="32"/>
      <c r="C30" s="29" t="s">
        <v>54</v>
      </c>
      <c r="D30" s="38"/>
      <c r="E30" s="33"/>
      <c r="F30" s="33"/>
      <c r="G30" s="33"/>
      <c r="H30" s="33"/>
    </row>
    <row r="31" spans="1:8" ht="16.5" customHeight="1" thickBot="1" x14ac:dyDescent="0.3">
      <c r="A31" s="17"/>
      <c r="B31" s="254" t="s">
        <v>215</v>
      </c>
      <c r="C31" s="255"/>
      <c r="D31" s="42"/>
      <c r="E31" s="33"/>
      <c r="F31" s="33"/>
      <c r="G31" s="33"/>
      <c r="H31" s="33"/>
    </row>
    <row r="32" spans="1:8" ht="16.5" thickBot="1" x14ac:dyDescent="0.3">
      <c r="A32" s="17"/>
      <c r="B32" s="254" t="s">
        <v>121</v>
      </c>
      <c r="C32" s="255"/>
      <c r="D32" s="42"/>
      <c r="E32" s="33"/>
      <c r="F32" s="33"/>
      <c r="G32" s="33"/>
      <c r="H32" s="33"/>
    </row>
    <row r="33" spans="1:8" ht="16.5" thickBot="1" x14ac:dyDescent="0.3">
      <c r="A33" s="17"/>
      <c r="B33" s="254" t="s">
        <v>122</v>
      </c>
      <c r="C33" s="255"/>
      <c r="D33" s="42"/>
      <c r="E33" s="33"/>
      <c r="F33" s="33"/>
      <c r="G33" s="33"/>
      <c r="H33" s="33"/>
    </row>
    <row r="34" spans="1:8" ht="16.5" thickBot="1" x14ac:dyDescent="0.3">
      <c r="A34" s="17"/>
      <c r="B34" s="254"/>
      <c r="C34" s="255"/>
      <c r="D34" s="42"/>
      <c r="E34" s="33"/>
      <c r="F34" s="33"/>
      <c r="G34" s="33"/>
      <c r="H34" s="33"/>
    </row>
    <row r="35" spans="1:8" ht="18.75" customHeight="1" thickBot="1" x14ac:dyDescent="0.3">
      <c r="A35" s="50">
        <v>3</v>
      </c>
      <c r="B35" s="256" t="s">
        <v>123</v>
      </c>
      <c r="C35" s="257"/>
      <c r="D35" s="41" t="s">
        <v>144</v>
      </c>
      <c r="E35" s="33">
        <f>E37</f>
        <v>646.44000000000005</v>
      </c>
      <c r="F35" s="33">
        <v>32.61</v>
      </c>
      <c r="G35" s="33">
        <v>1.2</v>
      </c>
      <c r="H35" s="33">
        <f>E35*F35*G35+0.11</f>
        <v>25296.60008</v>
      </c>
    </row>
    <row r="36" spans="1:8" ht="18" customHeight="1" thickBot="1" x14ac:dyDescent="0.3">
      <c r="A36" s="50"/>
      <c r="B36" s="32"/>
      <c r="C36" s="29" t="s">
        <v>54</v>
      </c>
      <c r="D36" s="38"/>
      <c r="E36" s="33"/>
      <c r="F36" s="33"/>
      <c r="G36" s="33"/>
      <c r="H36" s="33"/>
    </row>
    <row r="37" spans="1:8" ht="16.5" customHeight="1" thickBot="1" x14ac:dyDescent="0.3">
      <c r="A37" s="17"/>
      <c r="B37" s="254" t="s">
        <v>215</v>
      </c>
      <c r="C37" s="255"/>
      <c r="D37" s="42"/>
      <c r="E37" s="33">
        <f>E25</f>
        <v>646.44000000000005</v>
      </c>
      <c r="F37" s="33"/>
      <c r="G37" s="33"/>
      <c r="H37" s="33"/>
    </row>
    <row r="38" spans="1:8" ht="16.5" customHeight="1" thickBot="1" x14ac:dyDescent="0.3">
      <c r="A38" s="17"/>
      <c r="B38" s="254"/>
      <c r="C38" s="255"/>
      <c r="D38" s="42"/>
      <c r="E38" s="33"/>
      <c r="F38" s="33"/>
      <c r="G38" s="33"/>
      <c r="H38" s="33"/>
    </row>
    <row r="39" spans="1:8" ht="16.5" customHeight="1" thickBot="1" x14ac:dyDescent="0.3">
      <c r="A39" s="21"/>
      <c r="B39" s="254"/>
      <c r="C39" s="255"/>
      <c r="D39" s="42"/>
      <c r="E39" s="33"/>
      <c r="F39" s="33"/>
      <c r="G39" s="33"/>
      <c r="H39" s="33"/>
    </row>
    <row r="40" spans="1:8" ht="16.5" thickBot="1" x14ac:dyDescent="0.3">
      <c r="A40" s="21"/>
      <c r="B40" s="254"/>
      <c r="C40" s="255"/>
      <c r="D40" s="42"/>
      <c r="E40" s="33"/>
      <c r="F40" s="33"/>
      <c r="G40" s="33"/>
      <c r="H40" s="33"/>
    </row>
    <row r="41" spans="1:8" ht="16.5" thickBot="1" x14ac:dyDescent="0.3">
      <c r="A41" s="21"/>
      <c r="B41" s="254"/>
      <c r="C41" s="255"/>
      <c r="D41" s="42"/>
      <c r="E41" s="33"/>
      <c r="F41" s="33"/>
      <c r="G41" s="33"/>
      <c r="H41" s="33"/>
    </row>
    <row r="42" spans="1:8" ht="16.5" thickBot="1" x14ac:dyDescent="0.3">
      <c r="A42" s="18"/>
      <c r="B42" s="258" t="s">
        <v>12</v>
      </c>
      <c r="C42" s="259"/>
      <c r="D42" s="45"/>
      <c r="E42" s="17" t="s">
        <v>13</v>
      </c>
      <c r="F42" s="17" t="s">
        <v>13</v>
      </c>
      <c r="G42" s="17"/>
      <c r="H42" s="33">
        <f>H11+H29+H35+H23+H17</f>
        <v>1092032.24816</v>
      </c>
    </row>
    <row r="44" spans="1:8" x14ac:dyDescent="0.25">
      <c r="A44" s="125" t="s">
        <v>116</v>
      </c>
      <c r="B44" s="125"/>
      <c r="C44" s="126"/>
      <c r="D44" s="127"/>
      <c r="E44" s="125" t="s">
        <v>189</v>
      </c>
    </row>
    <row r="45" spans="1:8" x14ac:dyDescent="0.25">
      <c r="A45" s="125"/>
      <c r="B45" s="125"/>
      <c r="C45" s="128" t="s">
        <v>118</v>
      </c>
      <c r="D45" s="127"/>
      <c r="E45" s="125"/>
    </row>
    <row r="46" spans="1:8" x14ac:dyDescent="0.25">
      <c r="A46" s="125" t="s">
        <v>119</v>
      </c>
      <c r="B46" s="125"/>
      <c r="C46" s="126"/>
      <c r="D46" s="127"/>
      <c r="E46" s="125" t="s">
        <v>190</v>
      </c>
    </row>
    <row r="47" spans="1:8" x14ac:dyDescent="0.25">
      <c r="A47" s="125"/>
      <c r="B47" s="125"/>
      <c r="C47" s="128" t="s">
        <v>118</v>
      </c>
      <c r="D47" s="127"/>
      <c r="E47" s="125"/>
    </row>
    <row r="48" spans="1:8" x14ac:dyDescent="0.25">
      <c r="A48" s="125" t="s">
        <v>120</v>
      </c>
      <c r="B48" s="125"/>
      <c r="C48" s="126"/>
      <c r="D48" s="127"/>
      <c r="E48" s="125" t="s">
        <v>190</v>
      </c>
    </row>
    <row r="49" spans="1:5" x14ac:dyDescent="0.25">
      <c r="A49" s="125"/>
      <c r="B49" s="125"/>
      <c r="C49" s="128" t="s">
        <v>118</v>
      </c>
      <c r="D49" s="125"/>
      <c r="E49" s="125"/>
    </row>
  </sheetData>
  <mergeCells count="37">
    <mergeCell ref="B16:C16"/>
    <mergeCell ref="B3:C3"/>
    <mergeCell ref="B4:C4"/>
    <mergeCell ref="A5:B5"/>
    <mergeCell ref="C5:H5"/>
    <mergeCell ref="B8:C9"/>
    <mergeCell ref="E8:E9"/>
    <mergeCell ref="F8:F9"/>
    <mergeCell ref="H8:H9"/>
    <mergeCell ref="B10:C10"/>
    <mergeCell ref="B11:C11"/>
    <mergeCell ref="B13:C13"/>
    <mergeCell ref="B14:C14"/>
    <mergeCell ref="B15:C15"/>
    <mergeCell ref="G8:G9"/>
    <mergeCell ref="B41:C41"/>
    <mergeCell ref="B42:C42"/>
    <mergeCell ref="B32:C32"/>
    <mergeCell ref="B33:C33"/>
    <mergeCell ref="B34:C34"/>
    <mergeCell ref="B35:C35"/>
    <mergeCell ref="B37:C37"/>
    <mergeCell ref="B38:C38"/>
    <mergeCell ref="B39:C39"/>
    <mergeCell ref="B40:C40"/>
    <mergeCell ref="B31:C31"/>
    <mergeCell ref="B17:C17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9"/>
  <sheetViews>
    <sheetView view="pageBreakPreview" topLeftCell="A16" zoomScale="80" zoomScaleSheetLayoutView="80" workbookViewId="0">
      <selection activeCell="G45" sqref="G45"/>
    </sheetView>
  </sheetViews>
  <sheetFormatPr defaultRowHeight="15.75" x14ac:dyDescent="0.25"/>
  <cols>
    <col min="1" max="1" width="10.5703125" style="7" customWidth="1"/>
    <col min="2" max="2" width="21.5703125" style="7" customWidth="1"/>
    <col min="3" max="3" width="37.85546875" style="7" customWidth="1"/>
    <col min="4" max="4" width="10" style="7" customWidth="1"/>
    <col min="5" max="5" width="14.85546875" style="7" customWidth="1"/>
    <col min="6" max="7" width="15.85546875" style="7" customWidth="1"/>
    <col min="8" max="8" width="13.140625" style="7" customWidth="1"/>
    <col min="9" max="16384" width="9.140625" style="7"/>
  </cols>
  <sheetData>
    <row r="1" spans="1:8" x14ac:dyDescent="0.25">
      <c r="A1" s="46"/>
    </row>
    <row r="2" spans="1:8" ht="6" customHeight="1" x14ac:dyDescent="0.25">
      <c r="A2" s="15"/>
      <c r="B2" s="15"/>
      <c r="C2" s="15"/>
      <c r="D2" s="15"/>
    </row>
    <row r="3" spans="1:8" ht="48" thickBot="1" x14ac:dyDescent="0.3">
      <c r="A3" s="154" t="s">
        <v>20</v>
      </c>
      <c r="B3" s="260">
        <v>244</v>
      </c>
      <c r="C3" s="260"/>
      <c r="D3" s="37"/>
    </row>
    <row r="4" spans="1:8" ht="4.5" customHeight="1" x14ac:dyDescent="0.25">
      <c r="A4" s="16"/>
      <c r="B4" s="261"/>
      <c r="C4" s="261"/>
      <c r="D4" s="49"/>
    </row>
    <row r="5" spans="1:8" ht="45" customHeight="1" thickBot="1" x14ac:dyDescent="0.3">
      <c r="A5" s="262" t="s">
        <v>21</v>
      </c>
      <c r="B5" s="262"/>
      <c r="C5" s="263" t="s">
        <v>235</v>
      </c>
      <c r="D5" s="263"/>
      <c r="E5" s="263"/>
      <c r="F5" s="263"/>
      <c r="G5" s="263"/>
      <c r="H5" s="263"/>
    </row>
    <row r="6" spans="1:8" ht="36.75" customHeight="1" x14ac:dyDescent="0.25">
      <c r="A6" s="46" t="s">
        <v>151</v>
      </c>
    </row>
    <row r="7" spans="1:8" ht="11.25" customHeight="1" thickBot="1" x14ac:dyDescent="0.3">
      <c r="A7" s="15"/>
      <c r="B7" s="15"/>
      <c r="C7" s="15"/>
      <c r="D7" s="15"/>
      <c r="E7" s="15"/>
      <c r="F7" s="15"/>
      <c r="G7" s="15"/>
      <c r="H7" s="15"/>
    </row>
    <row r="8" spans="1:8" ht="35.25" customHeight="1" x14ac:dyDescent="0.25">
      <c r="A8" s="157" t="s">
        <v>22</v>
      </c>
      <c r="B8" s="264" t="s">
        <v>29</v>
      </c>
      <c r="C8" s="265"/>
      <c r="D8" s="155" t="s">
        <v>140</v>
      </c>
      <c r="E8" s="268" t="s">
        <v>50</v>
      </c>
      <c r="F8" s="268" t="s">
        <v>51</v>
      </c>
      <c r="G8" s="268" t="s">
        <v>52</v>
      </c>
      <c r="H8" s="268" t="s">
        <v>138</v>
      </c>
    </row>
    <row r="9" spans="1:8" ht="16.5" thickBot="1" x14ac:dyDescent="0.3">
      <c r="A9" s="158" t="s">
        <v>23</v>
      </c>
      <c r="B9" s="266"/>
      <c r="C9" s="267"/>
      <c r="D9" s="156"/>
      <c r="E9" s="269"/>
      <c r="F9" s="269"/>
      <c r="G9" s="269"/>
      <c r="H9" s="269"/>
    </row>
    <row r="10" spans="1:8" ht="16.5" thickBot="1" x14ac:dyDescent="0.3">
      <c r="A10" s="17">
        <v>1</v>
      </c>
      <c r="B10" s="270">
        <v>2</v>
      </c>
      <c r="C10" s="271"/>
      <c r="D10" s="160">
        <v>3</v>
      </c>
      <c r="E10" s="17">
        <v>4</v>
      </c>
      <c r="F10" s="17">
        <v>5</v>
      </c>
      <c r="G10" s="17"/>
      <c r="H10" s="17">
        <v>6</v>
      </c>
    </row>
    <row r="11" spans="1:8" ht="18" customHeight="1" thickBot="1" x14ac:dyDescent="0.3">
      <c r="A11" s="50">
        <v>1</v>
      </c>
      <c r="B11" s="256" t="s">
        <v>53</v>
      </c>
      <c r="C11" s="257"/>
      <c r="D11" s="161" t="s">
        <v>143</v>
      </c>
      <c r="E11" s="33"/>
      <c r="F11" s="33"/>
      <c r="G11" s="33"/>
      <c r="H11" s="33"/>
    </row>
    <row r="12" spans="1:8" ht="17.25" customHeight="1" thickBot="1" x14ac:dyDescent="0.3">
      <c r="A12" s="50"/>
      <c r="B12" s="152"/>
      <c r="C12" s="165" t="s">
        <v>54</v>
      </c>
      <c r="D12" s="165"/>
      <c r="E12" s="33"/>
      <c r="F12" s="33"/>
      <c r="G12" s="33"/>
      <c r="H12" s="33"/>
    </row>
    <row r="13" spans="1:8" ht="16.5" customHeight="1" thickBot="1" x14ac:dyDescent="0.3">
      <c r="A13" s="17"/>
      <c r="B13" s="254" t="s">
        <v>215</v>
      </c>
      <c r="C13" s="255"/>
      <c r="D13" s="153"/>
      <c r="E13" s="33"/>
      <c r="F13" s="33"/>
      <c r="G13" s="33"/>
      <c r="H13" s="33"/>
    </row>
    <row r="14" spans="1:8" ht="16.5" thickBot="1" x14ac:dyDescent="0.3">
      <c r="A14" s="17"/>
      <c r="B14" s="254"/>
      <c r="C14" s="255"/>
      <c r="D14" s="153"/>
      <c r="E14" s="33"/>
      <c r="F14" s="33"/>
      <c r="G14" s="33"/>
      <c r="H14" s="33"/>
    </row>
    <row r="15" spans="1:8" ht="16.5" thickBot="1" x14ac:dyDescent="0.3">
      <c r="A15" s="17"/>
      <c r="B15" s="254"/>
      <c r="C15" s="255"/>
      <c r="D15" s="153"/>
      <c r="E15" s="33"/>
      <c r="F15" s="33"/>
      <c r="G15" s="33"/>
      <c r="H15" s="33"/>
    </row>
    <row r="16" spans="1:8" ht="16.5" thickBot="1" x14ac:dyDescent="0.3">
      <c r="A16" s="17"/>
      <c r="B16" s="254"/>
      <c r="C16" s="255"/>
      <c r="D16" s="153"/>
      <c r="E16" s="33"/>
      <c r="F16" s="33"/>
      <c r="G16" s="33"/>
      <c r="H16" s="33"/>
    </row>
    <row r="17" spans="1:8" ht="16.5" thickBot="1" x14ac:dyDescent="0.3">
      <c r="A17" s="50">
        <v>2</v>
      </c>
      <c r="B17" s="256" t="s">
        <v>142</v>
      </c>
      <c r="C17" s="257"/>
      <c r="D17" s="161" t="s">
        <v>141</v>
      </c>
      <c r="E17" s="33">
        <f>E19</f>
        <v>308</v>
      </c>
      <c r="F17" s="33">
        <v>1192.94</v>
      </c>
      <c r="G17" s="33">
        <v>1.175</v>
      </c>
      <c r="H17" s="33">
        <f>E17*F17/12*6+E17*F17/12*6*1.175+0.32-2575.57</f>
        <v>397000.00300000003</v>
      </c>
    </row>
    <row r="18" spans="1:8" ht="18" customHeight="1" thickBot="1" x14ac:dyDescent="0.3">
      <c r="A18" s="50"/>
      <c r="B18" s="152"/>
      <c r="C18" s="165" t="s">
        <v>54</v>
      </c>
      <c r="D18" s="165"/>
      <c r="E18" s="33"/>
      <c r="F18" s="33"/>
      <c r="G18" s="33"/>
      <c r="H18" s="33"/>
    </row>
    <row r="19" spans="1:8" ht="16.5" customHeight="1" thickBot="1" x14ac:dyDescent="0.3">
      <c r="A19" s="17"/>
      <c r="B19" s="254" t="s">
        <v>215</v>
      </c>
      <c r="C19" s="255"/>
      <c r="D19" s="153"/>
      <c r="E19" s="33">
        <v>308</v>
      </c>
      <c r="F19" s="33"/>
      <c r="G19" s="33"/>
      <c r="H19" s="33"/>
    </row>
    <row r="20" spans="1:8" ht="16.5" thickBot="1" x14ac:dyDescent="0.3">
      <c r="A20" s="17"/>
      <c r="B20" s="254"/>
      <c r="C20" s="255"/>
      <c r="D20" s="153"/>
      <c r="E20" s="33"/>
      <c r="F20" s="33"/>
      <c r="G20" s="33"/>
      <c r="H20" s="33"/>
    </row>
    <row r="21" spans="1:8" ht="16.5" thickBot="1" x14ac:dyDescent="0.3">
      <c r="A21" s="17"/>
      <c r="B21" s="254"/>
      <c r="C21" s="255"/>
      <c r="D21" s="153"/>
      <c r="E21" s="33"/>
      <c r="F21" s="33"/>
      <c r="G21" s="33"/>
      <c r="H21" s="33"/>
    </row>
    <row r="22" spans="1:8" ht="16.5" thickBot="1" x14ac:dyDescent="0.3">
      <c r="A22" s="17"/>
      <c r="B22" s="254"/>
      <c r="C22" s="255"/>
      <c r="D22" s="153"/>
      <c r="E22" s="33"/>
      <c r="F22" s="33"/>
      <c r="G22" s="33"/>
      <c r="H22" s="33"/>
    </row>
    <row r="23" spans="1:8" ht="15.75" customHeight="1" thickBot="1" x14ac:dyDescent="0.3">
      <c r="A23" s="50"/>
      <c r="B23" s="256" t="s">
        <v>145</v>
      </c>
      <c r="C23" s="257"/>
      <c r="D23" s="161" t="s">
        <v>144</v>
      </c>
      <c r="E23" s="33"/>
      <c r="F23" s="33"/>
      <c r="G23" s="33"/>
      <c r="H23" s="33"/>
    </row>
    <row r="24" spans="1:8" ht="16.5" customHeight="1" thickBot="1" x14ac:dyDescent="0.3">
      <c r="A24" s="50"/>
      <c r="B24" s="152"/>
      <c r="C24" s="165" t="s">
        <v>54</v>
      </c>
      <c r="D24" s="165"/>
      <c r="E24" s="33"/>
      <c r="F24" s="33"/>
      <c r="G24" s="33"/>
      <c r="H24" s="33"/>
    </row>
    <row r="25" spans="1:8" ht="16.5" customHeight="1" thickBot="1" x14ac:dyDescent="0.3">
      <c r="A25" s="17"/>
      <c r="B25" s="254" t="s">
        <v>215</v>
      </c>
      <c r="C25" s="255"/>
      <c r="D25" s="153"/>
      <c r="E25" s="33"/>
      <c r="F25" s="33"/>
      <c r="G25" s="33"/>
      <c r="H25" s="33"/>
    </row>
    <row r="26" spans="1:8" ht="16.5" customHeight="1" thickBot="1" x14ac:dyDescent="0.3">
      <c r="A26" s="17"/>
      <c r="B26" s="254"/>
      <c r="C26" s="255"/>
      <c r="D26" s="153"/>
      <c r="E26" s="33"/>
      <c r="F26" s="33"/>
      <c r="G26" s="33"/>
      <c r="H26" s="33"/>
    </row>
    <row r="27" spans="1:8" ht="16.5" customHeight="1" thickBot="1" x14ac:dyDescent="0.3">
      <c r="A27" s="17"/>
      <c r="B27" s="254"/>
      <c r="C27" s="255"/>
      <c r="D27" s="153"/>
      <c r="E27" s="33"/>
      <c r="F27" s="33"/>
      <c r="G27" s="33"/>
      <c r="H27" s="33"/>
    </row>
    <row r="28" spans="1:8" ht="16.5" thickBot="1" x14ac:dyDescent="0.3">
      <c r="A28" s="17"/>
      <c r="B28" s="254"/>
      <c r="C28" s="255"/>
      <c r="D28" s="153"/>
      <c r="E28" s="33"/>
      <c r="F28" s="33"/>
      <c r="G28" s="33"/>
      <c r="H28" s="33"/>
    </row>
    <row r="29" spans="1:8" ht="16.5" thickBot="1" x14ac:dyDescent="0.3">
      <c r="A29" s="50"/>
      <c r="B29" s="256" t="s">
        <v>146</v>
      </c>
      <c r="C29" s="257"/>
      <c r="D29" s="161"/>
      <c r="E29" s="33"/>
      <c r="F29" s="33"/>
      <c r="G29" s="33"/>
      <c r="H29" s="33"/>
    </row>
    <row r="30" spans="1:8" ht="15" customHeight="1" thickBot="1" x14ac:dyDescent="0.3">
      <c r="A30" s="50"/>
      <c r="B30" s="152"/>
      <c r="C30" s="165" t="s">
        <v>54</v>
      </c>
      <c r="D30" s="165"/>
      <c r="E30" s="33"/>
      <c r="F30" s="33"/>
      <c r="G30" s="33"/>
      <c r="H30" s="33"/>
    </row>
    <row r="31" spans="1:8" ht="16.5" customHeight="1" thickBot="1" x14ac:dyDescent="0.3">
      <c r="A31" s="17"/>
      <c r="B31" s="254" t="s">
        <v>215</v>
      </c>
      <c r="C31" s="255"/>
      <c r="D31" s="153"/>
      <c r="E31" s="33"/>
      <c r="F31" s="33"/>
      <c r="G31" s="33"/>
      <c r="H31" s="33"/>
    </row>
    <row r="32" spans="1:8" ht="16.5" thickBot="1" x14ac:dyDescent="0.3">
      <c r="A32" s="17"/>
      <c r="B32" s="254" t="s">
        <v>121</v>
      </c>
      <c r="C32" s="255"/>
      <c r="D32" s="153"/>
      <c r="E32" s="33"/>
      <c r="F32" s="33"/>
      <c r="G32" s="33"/>
      <c r="H32" s="33"/>
    </row>
    <row r="33" spans="1:8" ht="16.5" thickBot="1" x14ac:dyDescent="0.3">
      <c r="A33" s="17"/>
      <c r="B33" s="254" t="s">
        <v>122</v>
      </c>
      <c r="C33" s="255"/>
      <c r="D33" s="153"/>
      <c r="E33" s="33"/>
      <c r="F33" s="33"/>
      <c r="G33" s="33"/>
      <c r="H33" s="33"/>
    </row>
    <row r="34" spans="1:8" ht="16.5" thickBot="1" x14ac:dyDescent="0.3">
      <c r="A34" s="17"/>
      <c r="B34" s="254"/>
      <c r="C34" s="255"/>
      <c r="D34" s="153"/>
      <c r="E34" s="33"/>
      <c r="F34" s="33"/>
      <c r="G34" s="33"/>
      <c r="H34" s="33"/>
    </row>
    <row r="35" spans="1:8" ht="18.75" customHeight="1" thickBot="1" x14ac:dyDescent="0.3">
      <c r="A35" s="50">
        <v>3</v>
      </c>
      <c r="B35" s="256" t="s">
        <v>123</v>
      </c>
      <c r="C35" s="257"/>
      <c r="D35" s="161" t="s">
        <v>144</v>
      </c>
      <c r="E35" s="33"/>
      <c r="F35" s="33"/>
      <c r="G35" s="33"/>
      <c r="H35" s="33"/>
    </row>
    <row r="36" spans="1:8" ht="18" customHeight="1" thickBot="1" x14ac:dyDescent="0.3">
      <c r="A36" s="50"/>
      <c r="B36" s="152"/>
      <c r="C36" s="165" t="s">
        <v>54</v>
      </c>
      <c r="D36" s="165"/>
      <c r="E36" s="33"/>
      <c r="F36" s="33"/>
      <c r="G36" s="33"/>
      <c r="H36" s="33"/>
    </row>
    <row r="37" spans="1:8" ht="16.5" customHeight="1" thickBot="1" x14ac:dyDescent="0.3">
      <c r="A37" s="17"/>
      <c r="B37" s="254" t="s">
        <v>215</v>
      </c>
      <c r="C37" s="255"/>
      <c r="D37" s="153"/>
      <c r="E37" s="33"/>
      <c r="F37" s="33"/>
      <c r="G37" s="33"/>
      <c r="H37" s="33"/>
    </row>
    <row r="38" spans="1:8" ht="16.5" customHeight="1" thickBot="1" x14ac:dyDescent="0.3">
      <c r="A38" s="17"/>
      <c r="B38" s="254"/>
      <c r="C38" s="255"/>
      <c r="D38" s="153"/>
      <c r="E38" s="33"/>
      <c r="F38" s="33"/>
      <c r="G38" s="33"/>
      <c r="H38" s="33"/>
    </row>
    <row r="39" spans="1:8" ht="16.5" customHeight="1" thickBot="1" x14ac:dyDescent="0.3">
      <c r="A39" s="21"/>
      <c r="B39" s="254"/>
      <c r="C39" s="255"/>
      <c r="D39" s="153"/>
      <c r="E39" s="33"/>
      <c r="F39" s="33"/>
      <c r="G39" s="33"/>
      <c r="H39" s="33"/>
    </row>
    <row r="40" spans="1:8" ht="16.5" thickBot="1" x14ac:dyDescent="0.3">
      <c r="A40" s="21"/>
      <c r="B40" s="254"/>
      <c r="C40" s="255"/>
      <c r="D40" s="153"/>
      <c r="E40" s="33"/>
      <c r="F40" s="33"/>
      <c r="G40" s="33"/>
      <c r="H40" s="33"/>
    </row>
    <row r="41" spans="1:8" ht="16.5" thickBot="1" x14ac:dyDescent="0.3">
      <c r="A41" s="21"/>
      <c r="B41" s="254"/>
      <c r="C41" s="255"/>
      <c r="D41" s="153"/>
      <c r="E41" s="33"/>
      <c r="F41" s="33"/>
      <c r="G41" s="33"/>
      <c r="H41" s="33"/>
    </row>
    <row r="42" spans="1:8" ht="16.5" thickBot="1" x14ac:dyDescent="0.3">
      <c r="A42" s="18"/>
      <c r="B42" s="258" t="s">
        <v>12</v>
      </c>
      <c r="C42" s="259"/>
      <c r="D42" s="162"/>
      <c r="E42" s="17" t="s">
        <v>13</v>
      </c>
      <c r="F42" s="17" t="s">
        <v>13</v>
      </c>
      <c r="G42" s="17"/>
      <c r="H42" s="33">
        <f>H11+H29+H35+H23+H17</f>
        <v>397000.00300000003</v>
      </c>
    </row>
    <row r="44" spans="1:8" x14ac:dyDescent="0.25">
      <c r="A44" s="125" t="s">
        <v>116</v>
      </c>
      <c r="B44" s="125"/>
      <c r="C44" s="126"/>
      <c r="D44" s="127"/>
      <c r="E44" s="125" t="s">
        <v>189</v>
      </c>
    </row>
    <row r="45" spans="1:8" x14ac:dyDescent="0.25">
      <c r="A45" s="125"/>
      <c r="B45" s="125"/>
      <c r="C45" s="128" t="s">
        <v>118</v>
      </c>
      <c r="D45" s="127"/>
      <c r="E45" s="125"/>
    </row>
    <row r="46" spans="1:8" x14ac:dyDescent="0.25">
      <c r="A46" s="125" t="s">
        <v>119</v>
      </c>
      <c r="B46" s="125"/>
      <c r="C46" s="126"/>
      <c r="D46" s="127"/>
      <c r="E46" s="125" t="s">
        <v>190</v>
      </c>
    </row>
    <row r="47" spans="1:8" x14ac:dyDescent="0.25">
      <c r="A47" s="125"/>
      <c r="B47" s="125"/>
      <c r="C47" s="128" t="s">
        <v>118</v>
      </c>
      <c r="D47" s="127"/>
      <c r="E47" s="125"/>
    </row>
    <row r="48" spans="1:8" x14ac:dyDescent="0.25">
      <c r="A48" s="125" t="s">
        <v>120</v>
      </c>
      <c r="B48" s="125"/>
      <c r="C48" s="126"/>
      <c r="D48" s="127"/>
      <c r="E48" s="125" t="s">
        <v>190</v>
      </c>
    </row>
    <row r="49" spans="1:5" x14ac:dyDescent="0.25">
      <c r="A49" s="125"/>
      <c r="B49" s="125"/>
      <c r="C49" s="128" t="s">
        <v>118</v>
      </c>
      <c r="D49" s="125"/>
      <c r="E49" s="125"/>
    </row>
  </sheetData>
  <mergeCells count="37">
    <mergeCell ref="B40:C40"/>
    <mergeCell ref="B41:C41"/>
    <mergeCell ref="B42:C42"/>
    <mergeCell ref="B33:C33"/>
    <mergeCell ref="B34:C34"/>
    <mergeCell ref="B35:C35"/>
    <mergeCell ref="B37:C37"/>
    <mergeCell ref="B38:C38"/>
    <mergeCell ref="B39:C39"/>
    <mergeCell ref="B32:C32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31:C31"/>
    <mergeCell ref="B17:C17"/>
    <mergeCell ref="B8:C9"/>
    <mergeCell ref="E8:E9"/>
    <mergeCell ref="F8:F9"/>
    <mergeCell ref="G8:G9"/>
    <mergeCell ref="B11:C11"/>
    <mergeCell ref="B13:C13"/>
    <mergeCell ref="B14:C14"/>
    <mergeCell ref="B15:C15"/>
    <mergeCell ref="B16:C16"/>
    <mergeCell ref="H8:H9"/>
    <mergeCell ref="B10:C10"/>
    <mergeCell ref="B3:C3"/>
    <mergeCell ref="B4:C4"/>
    <mergeCell ref="A5:B5"/>
    <mergeCell ref="C5:H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2DBE-FF98-422A-A8EA-2ACF4274235F}">
  <dimension ref="A1:K19"/>
  <sheetViews>
    <sheetView view="pageBreakPreview" zoomScale="60" zoomScaleNormal="100" workbookViewId="0">
      <selection activeCell="H22" sqref="H22"/>
    </sheetView>
  </sheetViews>
  <sheetFormatPr defaultRowHeight="15" x14ac:dyDescent="0.25"/>
  <cols>
    <col min="2" max="2" width="20.28515625" customWidth="1"/>
  </cols>
  <sheetData>
    <row r="1" spans="1:11" ht="63.75" thickBot="1" x14ac:dyDescent="0.3">
      <c r="A1" s="154" t="s">
        <v>20</v>
      </c>
      <c r="B1" s="260">
        <v>244</v>
      </c>
      <c r="C1" s="260"/>
      <c r="D1" s="37"/>
      <c r="E1" s="7"/>
      <c r="F1" s="7"/>
      <c r="G1" s="7"/>
      <c r="H1" s="7"/>
    </row>
    <row r="2" spans="1:11" ht="15.75" x14ac:dyDescent="0.25">
      <c r="A2" s="16"/>
      <c r="B2" s="261"/>
      <c r="C2" s="261"/>
      <c r="D2" s="49"/>
      <c r="E2" s="7"/>
      <c r="F2" s="7"/>
      <c r="G2" s="7"/>
      <c r="H2" s="7"/>
    </row>
    <row r="3" spans="1:11" ht="16.5" customHeight="1" x14ac:dyDescent="0.25">
      <c r="A3" s="276" t="s">
        <v>21</v>
      </c>
      <c r="B3" s="276"/>
      <c r="C3" s="275" t="s">
        <v>214</v>
      </c>
      <c r="D3" s="275"/>
      <c r="E3" s="275"/>
      <c r="F3" s="275"/>
      <c r="G3" s="275"/>
      <c r="H3" s="275"/>
      <c r="I3" s="275"/>
      <c r="J3" s="275"/>
      <c r="K3" s="275"/>
    </row>
    <row r="4" spans="1:11" x14ac:dyDescent="0.25">
      <c r="A4" s="276"/>
      <c r="B4" s="276"/>
    </row>
    <row r="6" spans="1:11" ht="22.5" x14ac:dyDescent="0.3">
      <c r="A6" s="272" t="s">
        <v>226</v>
      </c>
      <c r="B6" s="272"/>
      <c r="C6" s="272"/>
      <c r="D6" s="272"/>
      <c r="E6" s="272"/>
      <c r="F6" s="272"/>
      <c r="G6" s="272"/>
      <c r="H6" s="272"/>
      <c r="I6" s="272"/>
      <c r="J6" s="272"/>
    </row>
    <row r="7" spans="1:11" ht="31.5" x14ac:dyDescent="0.25">
      <c r="A7" s="188" t="s">
        <v>227</v>
      </c>
      <c r="B7" s="273" t="s">
        <v>29</v>
      </c>
      <c r="C7" s="273"/>
      <c r="D7" s="188" t="s">
        <v>55</v>
      </c>
      <c r="E7" s="273" t="s">
        <v>228</v>
      </c>
      <c r="F7" s="273"/>
      <c r="G7" s="273" t="s">
        <v>229</v>
      </c>
      <c r="H7" s="273"/>
      <c r="I7" s="187"/>
      <c r="J7" s="187"/>
    </row>
    <row r="8" spans="1:11" ht="15.75" x14ac:dyDescent="0.25">
      <c r="A8" s="188">
        <v>1</v>
      </c>
      <c r="B8" s="273">
        <v>2</v>
      </c>
      <c r="C8" s="273"/>
      <c r="D8" s="188">
        <v>3</v>
      </c>
      <c r="E8" s="273">
        <v>4</v>
      </c>
      <c r="F8" s="273"/>
      <c r="G8" s="273">
        <v>5</v>
      </c>
      <c r="H8" s="273"/>
      <c r="I8" s="187"/>
      <c r="J8" s="187"/>
    </row>
    <row r="9" spans="1:11" ht="15.75" x14ac:dyDescent="0.25">
      <c r="A9" s="189"/>
      <c r="B9" s="273" t="s">
        <v>232</v>
      </c>
      <c r="C9" s="273"/>
      <c r="D9" s="189">
        <v>100</v>
      </c>
      <c r="E9" s="277">
        <v>8922</v>
      </c>
      <c r="F9" s="273"/>
      <c r="G9" s="273">
        <f>D9*E9</f>
        <v>892200</v>
      </c>
      <c r="H9" s="273"/>
      <c r="I9" s="187"/>
      <c r="J9" s="187"/>
    </row>
    <row r="10" spans="1:11" ht="15.75" x14ac:dyDescent="0.25">
      <c r="A10" s="189"/>
      <c r="B10" s="273"/>
      <c r="C10" s="273"/>
      <c r="D10" s="189"/>
      <c r="E10" s="273"/>
      <c r="F10" s="273"/>
      <c r="G10" s="273"/>
      <c r="H10" s="273"/>
      <c r="I10" s="187"/>
      <c r="J10" s="187"/>
    </row>
    <row r="11" spans="1:11" ht="15.75" x14ac:dyDescent="0.25">
      <c r="A11" s="278" t="s">
        <v>12</v>
      </c>
      <c r="B11" s="279"/>
      <c r="C11" s="280"/>
      <c r="D11" s="188" t="s">
        <v>230</v>
      </c>
      <c r="E11" s="273" t="s">
        <v>230</v>
      </c>
      <c r="F11" s="273"/>
      <c r="G11" s="273" t="s">
        <v>230</v>
      </c>
      <c r="H11" s="273"/>
      <c r="I11" s="187"/>
      <c r="J11" s="187"/>
    </row>
    <row r="12" spans="1:11" ht="15.75" x14ac:dyDescent="0.25">
      <c r="A12" s="274" t="s">
        <v>231</v>
      </c>
      <c r="B12" s="274"/>
      <c r="C12" s="274"/>
      <c r="D12" s="274"/>
      <c r="E12" s="274"/>
      <c r="F12" s="274"/>
      <c r="G12" s="274"/>
      <c r="H12" s="274"/>
      <c r="I12" s="274"/>
      <c r="J12" s="274"/>
    </row>
    <row r="14" spans="1:11" ht="15.75" x14ac:dyDescent="0.25">
      <c r="A14" s="125" t="s">
        <v>116</v>
      </c>
      <c r="B14" s="125"/>
      <c r="C14" s="126"/>
      <c r="D14" s="127"/>
      <c r="E14" s="125" t="s">
        <v>189</v>
      </c>
    </row>
    <row r="15" spans="1:11" ht="15.75" x14ac:dyDescent="0.25">
      <c r="A15" s="125"/>
      <c r="B15" s="125"/>
      <c r="C15" s="128" t="s">
        <v>118</v>
      </c>
      <c r="D15" s="127"/>
      <c r="E15" s="125"/>
    </row>
    <row r="16" spans="1:11" ht="15.75" x14ac:dyDescent="0.25">
      <c r="A16" s="125" t="s">
        <v>119</v>
      </c>
      <c r="B16" s="125"/>
      <c r="C16" s="126"/>
      <c r="D16" s="127"/>
      <c r="E16" s="125" t="s">
        <v>190</v>
      </c>
    </row>
    <row r="17" spans="1:5" ht="15.75" x14ac:dyDescent="0.25">
      <c r="A17" s="125"/>
      <c r="B17" s="125"/>
      <c r="C17" s="128" t="s">
        <v>118</v>
      </c>
      <c r="D17" s="127"/>
      <c r="E17" s="125"/>
    </row>
    <row r="18" spans="1:5" ht="15.75" x14ac:dyDescent="0.25">
      <c r="A18" s="125" t="s">
        <v>120</v>
      </c>
      <c r="B18" s="125"/>
      <c r="C18" s="126"/>
      <c r="D18" s="127"/>
      <c r="E18" s="125" t="s">
        <v>190</v>
      </c>
    </row>
    <row r="19" spans="1:5" ht="15.75" x14ac:dyDescent="0.25">
      <c r="A19" s="125"/>
      <c r="B19" s="125"/>
      <c r="C19" s="128" t="s">
        <v>118</v>
      </c>
      <c r="D19" s="125"/>
      <c r="E19" s="125"/>
    </row>
  </sheetData>
  <mergeCells count="21">
    <mergeCell ref="A12:J12"/>
    <mergeCell ref="C3:K3"/>
    <mergeCell ref="A3:B4"/>
    <mergeCell ref="B9:C9"/>
    <mergeCell ref="E9:F9"/>
    <mergeCell ref="G9:H9"/>
    <mergeCell ref="B10:C10"/>
    <mergeCell ref="E10:F10"/>
    <mergeCell ref="G10:H10"/>
    <mergeCell ref="A11:C11"/>
    <mergeCell ref="E11:F11"/>
    <mergeCell ref="G11:H11"/>
    <mergeCell ref="B1:C1"/>
    <mergeCell ref="B2:C2"/>
    <mergeCell ref="A6:J6"/>
    <mergeCell ref="B7:C7"/>
    <mergeCell ref="B8:C8"/>
    <mergeCell ref="E8:F8"/>
    <mergeCell ref="G8:H8"/>
    <mergeCell ref="G7:H7"/>
    <mergeCell ref="E7:F7"/>
  </mergeCells>
  <pageMargins left="0.7" right="0.7" top="0.75" bottom="0.75" header="0.3" footer="0.3"/>
  <pageSetup paperSize="9" scale="78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"/>
  <sheetViews>
    <sheetView view="pageBreakPreview" topLeftCell="A19" zoomScale="90" zoomScaleSheetLayoutView="90" workbookViewId="0">
      <selection activeCell="F31" sqref="F31"/>
    </sheetView>
  </sheetViews>
  <sheetFormatPr defaultRowHeight="12.75" x14ac:dyDescent="0.2"/>
  <cols>
    <col min="1" max="1" width="12.7109375" style="65" customWidth="1"/>
    <col min="2" max="2" width="4.28515625" style="65" customWidth="1"/>
    <col min="3" max="3" width="48.28515625" style="65" customWidth="1"/>
    <col min="4" max="4" width="26.28515625" style="65" customWidth="1"/>
    <col min="5" max="5" width="12.85546875" style="65" customWidth="1"/>
    <col min="6" max="6" width="24.28515625" style="65" customWidth="1"/>
    <col min="7" max="16384" width="9.140625" style="65"/>
  </cols>
  <sheetData>
    <row r="1" spans="1:6" x14ac:dyDescent="0.2">
      <c r="A1" s="64"/>
    </row>
    <row r="2" spans="1:6" ht="9.75" customHeight="1" x14ac:dyDescent="0.2">
      <c r="A2" s="52"/>
      <c r="B2" s="52"/>
      <c r="C2" s="52"/>
    </row>
    <row r="3" spans="1:6" ht="32.25" customHeight="1" thickBot="1" x14ac:dyDescent="0.25">
      <c r="A3" s="72" t="s">
        <v>20</v>
      </c>
      <c r="B3" s="248">
        <v>244</v>
      </c>
      <c r="C3" s="248"/>
    </row>
    <row r="4" spans="1:6" ht="9" customHeight="1" x14ac:dyDescent="0.2">
      <c r="A4" s="54"/>
      <c r="B4" s="249"/>
      <c r="C4" s="249"/>
    </row>
    <row r="5" spans="1:6" ht="38.25" customHeight="1" thickBot="1" x14ac:dyDescent="0.25">
      <c r="A5" s="226" t="s">
        <v>21</v>
      </c>
      <c r="B5" s="226"/>
      <c r="C5" s="253" t="s">
        <v>234</v>
      </c>
      <c r="D5" s="253"/>
      <c r="E5" s="253"/>
      <c r="F5" s="253"/>
    </row>
    <row r="6" spans="1:6" ht="30" customHeight="1" x14ac:dyDescent="0.2">
      <c r="A6" s="64" t="s">
        <v>156</v>
      </c>
    </row>
    <row r="7" spans="1:6" ht="8.25" customHeight="1" thickBot="1" x14ac:dyDescent="0.25">
      <c r="A7" s="52"/>
      <c r="B7" s="52"/>
      <c r="C7" s="52"/>
      <c r="D7" s="52"/>
      <c r="E7" s="52"/>
      <c r="F7" s="52"/>
    </row>
    <row r="8" spans="1:6" ht="26.25" thickBot="1" x14ac:dyDescent="0.25">
      <c r="A8" s="59" t="s">
        <v>1</v>
      </c>
      <c r="B8" s="281" t="s">
        <v>2</v>
      </c>
      <c r="C8" s="282"/>
      <c r="D8" s="59" t="s">
        <v>56</v>
      </c>
      <c r="E8" s="59" t="s">
        <v>57</v>
      </c>
      <c r="F8" s="59" t="s">
        <v>58</v>
      </c>
    </row>
    <row r="9" spans="1:6" ht="13.5" thickBot="1" x14ac:dyDescent="0.25">
      <c r="A9" s="59">
        <v>1</v>
      </c>
      <c r="B9" s="281">
        <v>2</v>
      </c>
      <c r="C9" s="282"/>
      <c r="D9" s="59">
        <v>3</v>
      </c>
      <c r="E9" s="59">
        <v>4</v>
      </c>
      <c r="F9" s="59">
        <v>5</v>
      </c>
    </row>
    <row r="10" spans="1:6" ht="40.5" customHeight="1" thickBot="1" x14ac:dyDescent="0.25">
      <c r="A10" s="59">
        <v>1</v>
      </c>
      <c r="B10" s="281" t="s">
        <v>59</v>
      </c>
      <c r="C10" s="282"/>
      <c r="D10" s="59" t="s">
        <v>13</v>
      </c>
      <c r="E10" s="59" t="s">
        <v>13</v>
      </c>
      <c r="F10" s="59"/>
    </row>
    <row r="11" spans="1:6" ht="14.25" customHeight="1" x14ac:dyDescent="0.2">
      <c r="A11" s="148"/>
      <c r="B11" s="146"/>
      <c r="C11" s="147" t="s">
        <v>60</v>
      </c>
      <c r="D11" s="148"/>
      <c r="E11" s="148"/>
      <c r="F11" s="148"/>
    </row>
    <row r="12" spans="1:6" ht="40.5" customHeight="1" thickBot="1" x14ac:dyDescent="0.25">
      <c r="A12" s="150"/>
      <c r="B12" s="166"/>
      <c r="C12" s="167"/>
      <c r="D12" s="150"/>
      <c r="E12" s="150"/>
      <c r="F12" s="150"/>
    </row>
    <row r="13" spans="1:6" ht="45.75" customHeight="1" thickBot="1" x14ac:dyDescent="0.25">
      <c r="A13" s="59"/>
      <c r="B13" s="163"/>
      <c r="C13" s="164" t="s">
        <v>216</v>
      </c>
      <c r="D13" s="59" t="s">
        <v>215</v>
      </c>
      <c r="E13" s="59">
        <v>10</v>
      </c>
      <c r="F13" s="59">
        <v>50000</v>
      </c>
    </row>
    <row r="14" spans="1:6" ht="46.5" customHeight="1" thickBot="1" x14ac:dyDescent="0.25">
      <c r="A14" s="59"/>
      <c r="B14" s="163"/>
      <c r="C14" s="164" t="s">
        <v>217</v>
      </c>
      <c r="D14" s="59" t="s">
        <v>215</v>
      </c>
      <c r="E14" s="59">
        <v>12</v>
      </c>
      <c r="F14" s="59">
        <v>37297.440000000002</v>
      </c>
    </row>
    <row r="15" spans="1:6" ht="28.5" customHeight="1" thickBot="1" x14ac:dyDescent="0.25">
      <c r="A15" s="59">
        <v>2</v>
      </c>
      <c r="B15" s="281" t="s">
        <v>61</v>
      </c>
      <c r="C15" s="282"/>
      <c r="D15" s="59" t="s">
        <v>13</v>
      </c>
      <c r="E15" s="59" t="s">
        <v>13</v>
      </c>
      <c r="F15" s="59"/>
    </row>
    <row r="16" spans="1:6" ht="15" customHeight="1" thickBot="1" x14ac:dyDescent="0.25">
      <c r="A16" s="148"/>
      <c r="B16" s="146"/>
      <c r="C16" s="147" t="s">
        <v>60</v>
      </c>
      <c r="D16" s="148"/>
      <c r="E16" s="148"/>
      <c r="F16" s="148"/>
    </row>
    <row r="17" spans="1:6" ht="33" customHeight="1" thickBot="1" x14ac:dyDescent="0.25">
      <c r="A17" s="150"/>
      <c r="B17" s="166"/>
      <c r="C17" s="164" t="s">
        <v>218</v>
      </c>
      <c r="D17" s="59" t="s">
        <v>215</v>
      </c>
      <c r="E17" s="59">
        <v>5</v>
      </c>
      <c r="F17" s="59">
        <v>5000</v>
      </c>
    </row>
    <row r="18" spans="1:6" ht="19.5" customHeight="1" thickBot="1" x14ac:dyDescent="0.25">
      <c r="A18" s="59">
        <v>3</v>
      </c>
      <c r="B18" s="281" t="s">
        <v>62</v>
      </c>
      <c r="C18" s="282"/>
      <c r="D18" s="59" t="s">
        <v>13</v>
      </c>
      <c r="E18" s="59" t="s">
        <v>13</v>
      </c>
      <c r="F18" s="59"/>
    </row>
    <row r="19" spans="1:6" ht="15.75" customHeight="1" x14ac:dyDescent="0.2">
      <c r="A19" s="148"/>
      <c r="B19" s="146"/>
      <c r="C19" s="147" t="s">
        <v>60</v>
      </c>
      <c r="D19" s="148"/>
      <c r="E19" s="148"/>
      <c r="F19" s="148"/>
    </row>
    <row r="20" spans="1:6" ht="42" customHeight="1" thickBot="1" x14ac:dyDescent="0.25">
      <c r="A20" s="150"/>
      <c r="B20" s="166"/>
      <c r="C20" s="167" t="s">
        <v>124</v>
      </c>
      <c r="D20" s="150"/>
      <c r="E20" s="171"/>
      <c r="F20" s="171"/>
    </row>
    <row r="21" spans="1:6" ht="46.5" customHeight="1" thickBot="1" x14ac:dyDescent="0.25">
      <c r="A21" s="59"/>
      <c r="B21" s="163"/>
      <c r="C21" s="164" t="s">
        <v>63</v>
      </c>
      <c r="D21" s="59"/>
      <c r="E21" s="59"/>
      <c r="F21" s="59"/>
    </row>
    <row r="22" spans="1:6" ht="18" customHeight="1" thickBot="1" x14ac:dyDescent="0.25">
      <c r="A22" s="59"/>
      <c r="B22" s="163"/>
      <c r="C22" s="164" t="s">
        <v>9</v>
      </c>
      <c r="D22" s="59"/>
      <c r="E22" s="59"/>
      <c r="F22" s="59"/>
    </row>
    <row r="23" spans="1:6" ht="46.5" customHeight="1" thickBot="1" x14ac:dyDescent="0.25">
      <c r="A23" s="59"/>
      <c r="B23" s="163"/>
      <c r="C23" s="164" t="s">
        <v>220</v>
      </c>
      <c r="D23" s="59" t="s">
        <v>157</v>
      </c>
      <c r="E23" s="172">
        <v>12</v>
      </c>
      <c r="F23" s="172">
        <v>266896.90999999997</v>
      </c>
    </row>
    <row r="24" spans="1:6" ht="57" customHeight="1" thickBot="1" x14ac:dyDescent="0.25">
      <c r="A24" s="59"/>
      <c r="B24" s="163"/>
      <c r="C24" s="173" t="s">
        <v>125</v>
      </c>
      <c r="D24" s="59" t="s">
        <v>160</v>
      </c>
      <c r="E24" s="59">
        <v>1</v>
      </c>
      <c r="F24" s="59">
        <v>18732.849999999999</v>
      </c>
    </row>
    <row r="25" spans="1:6" ht="33.75" customHeight="1" thickBot="1" x14ac:dyDescent="0.25">
      <c r="A25" s="59">
        <v>4</v>
      </c>
      <c r="B25" s="281" t="s">
        <v>64</v>
      </c>
      <c r="C25" s="282"/>
      <c r="D25" s="59" t="s">
        <v>13</v>
      </c>
      <c r="E25" s="59" t="s">
        <v>13</v>
      </c>
      <c r="F25" s="59"/>
    </row>
    <row r="26" spans="1:6" ht="14.25" customHeight="1" thickBot="1" x14ac:dyDescent="0.25">
      <c r="A26" s="59"/>
      <c r="B26" s="163"/>
      <c r="C26" s="164" t="s">
        <v>60</v>
      </c>
      <c r="D26" s="59"/>
      <c r="E26" s="59"/>
      <c r="F26" s="59"/>
    </row>
    <row r="27" spans="1:6" s="90" customFormat="1" ht="47.25" customHeight="1" thickBot="1" x14ac:dyDescent="0.25">
      <c r="A27" s="59"/>
      <c r="B27" s="163"/>
      <c r="C27" s="164" t="s">
        <v>219</v>
      </c>
      <c r="D27" s="59" t="s">
        <v>215</v>
      </c>
      <c r="E27" s="59">
        <v>12</v>
      </c>
      <c r="F27" s="59">
        <v>22072.799999999999</v>
      </c>
    </row>
    <row r="28" spans="1:6" ht="13.5" thickBot="1" x14ac:dyDescent="0.25">
      <c r="A28" s="59"/>
      <c r="B28" s="283" t="s">
        <v>12</v>
      </c>
      <c r="C28" s="284"/>
      <c r="D28" s="59" t="s">
        <v>13</v>
      </c>
      <c r="E28" s="59" t="s">
        <v>13</v>
      </c>
      <c r="F28" s="59">
        <f>SUM(F10:F27)</f>
        <v>399999.99999999994</v>
      </c>
    </row>
    <row r="30" spans="1:6" ht="15.75" x14ac:dyDescent="0.25">
      <c r="A30" s="125" t="s">
        <v>116</v>
      </c>
      <c r="B30" s="125"/>
      <c r="C30" s="126"/>
      <c r="D30" s="127"/>
      <c r="E30" s="125" t="s">
        <v>189</v>
      </c>
    </row>
    <row r="31" spans="1:6" ht="15.75" x14ac:dyDescent="0.25">
      <c r="A31" s="125"/>
      <c r="B31" s="125"/>
      <c r="C31" s="128" t="s">
        <v>118</v>
      </c>
      <c r="D31" s="127"/>
      <c r="E31" s="125"/>
    </row>
    <row r="32" spans="1:6" ht="15.75" x14ac:dyDescent="0.25">
      <c r="A32" s="125" t="s">
        <v>119</v>
      </c>
      <c r="B32" s="125"/>
      <c r="C32" s="126"/>
      <c r="D32" s="127"/>
      <c r="E32" s="125" t="s">
        <v>190</v>
      </c>
    </row>
    <row r="33" spans="1:5" ht="15.75" x14ac:dyDescent="0.25">
      <c r="A33" s="125"/>
      <c r="B33" s="125"/>
      <c r="C33" s="128" t="s">
        <v>118</v>
      </c>
      <c r="D33" s="127"/>
      <c r="E33" s="125"/>
    </row>
    <row r="34" spans="1:5" ht="15.75" x14ac:dyDescent="0.25">
      <c r="A34" s="125" t="s">
        <v>120</v>
      </c>
      <c r="B34" s="125"/>
      <c r="C34" s="126"/>
      <c r="D34" s="127"/>
      <c r="E34" s="125" t="s">
        <v>190</v>
      </c>
    </row>
    <row r="35" spans="1:5" ht="15.75" x14ac:dyDescent="0.25">
      <c r="A35" s="125"/>
      <c r="B35" s="125"/>
      <c r="C35" s="128" t="s">
        <v>118</v>
      </c>
      <c r="D35" s="125"/>
      <c r="E35" s="125"/>
    </row>
  </sheetData>
  <mergeCells count="11">
    <mergeCell ref="B9:C9"/>
    <mergeCell ref="B3:C3"/>
    <mergeCell ref="B4:C4"/>
    <mergeCell ref="A5:B5"/>
    <mergeCell ref="C5:F5"/>
    <mergeCell ref="B8:C8"/>
    <mergeCell ref="B25:C25"/>
    <mergeCell ref="B28:C28"/>
    <mergeCell ref="B10:C10"/>
    <mergeCell ref="B15:C15"/>
    <mergeCell ref="B18:C1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4"/>
  <sheetViews>
    <sheetView view="pageBreakPreview" topLeftCell="A10" zoomScale="80" zoomScaleSheetLayoutView="80" workbookViewId="0">
      <selection activeCell="F32" sqref="F32"/>
    </sheetView>
  </sheetViews>
  <sheetFormatPr defaultRowHeight="15.75" x14ac:dyDescent="0.25"/>
  <cols>
    <col min="1" max="1" width="11.5703125" style="7" customWidth="1"/>
    <col min="2" max="2" width="5.85546875" style="7" customWidth="1"/>
    <col min="3" max="3" width="59.28515625" style="7" customWidth="1"/>
    <col min="4" max="4" width="19.42578125" style="7" customWidth="1"/>
    <col min="5" max="5" width="22.5703125" style="7" customWidth="1"/>
    <col min="6" max="16384" width="9.140625" style="7"/>
  </cols>
  <sheetData>
    <row r="1" spans="1:6" x14ac:dyDescent="0.25">
      <c r="A1" s="48"/>
    </row>
    <row r="2" spans="1:6" ht="24" customHeight="1" x14ac:dyDescent="0.25">
      <c r="A2" s="285" t="s">
        <v>156</v>
      </c>
      <c r="B2" s="285"/>
      <c r="C2" s="285"/>
    </row>
    <row r="3" spans="1:6" ht="30.75" customHeight="1" thickBot="1" x14ac:dyDescent="0.3">
      <c r="A3" s="154" t="s">
        <v>20</v>
      </c>
      <c r="B3" s="286">
        <v>244</v>
      </c>
      <c r="C3" s="286"/>
    </row>
    <row r="4" spans="1:6" ht="9" customHeight="1" x14ac:dyDescent="0.25">
      <c r="A4" s="16"/>
      <c r="B4" s="261"/>
      <c r="C4" s="261"/>
    </row>
    <row r="5" spans="1:6" ht="50.25" customHeight="1" thickBot="1" x14ac:dyDescent="0.3">
      <c r="A5" s="262" t="s">
        <v>21</v>
      </c>
      <c r="B5" s="262"/>
      <c r="C5" s="263" t="s">
        <v>214</v>
      </c>
      <c r="D5" s="263"/>
      <c r="E5" s="263"/>
    </row>
    <row r="6" spans="1:6" ht="36.75" customHeight="1" x14ac:dyDescent="0.25">
      <c r="A6" s="46"/>
    </row>
    <row r="7" spans="1:6" ht="9" customHeight="1" thickBot="1" x14ac:dyDescent="0.3">
      <c r="A7" s="15"/>
      <c r="B7" s="15"/>
      <c r="C7" s="15"/>
      <c r="D7" s="15"/>
      <c r="E7" s="15"/>
    </row>
    <row r="8" spans="1:6" ht="35.25" customHeight="1" thickBot="1" x14ac:dyDescent="0.3">
      <c r="A8" s="59" t="s">
        <v>1</v>
      </c>
      <c r="B8" s="281" t="s">
        <v>2</v>
      </c>
      <c r="C8" s="282"/>
      <c r="D8" s="59" t="s">
        <v>56</v>
      </c>
      <c r="E8" s="59" t="s">
        <v>57</v>
      </c>
      <c r="F8" s="59" t="s">
        <v>58</v>
      </c>
    </row>
    <row r="9" spans="1:6" ht="16.5" thickBot="1" x14ac:dyDescent="0.3">
      <c r="A9" s="59">
        <v>1</v>
      </c>
      <c r="B9" s="281">
        <v>2</v>
      </c>
      <c r="C9" s="282"/>
      <c r="D9" s="59">
        <v>3</v>
      </c>
      <c r="E9" s="59">
        <v>4</v>
      </c>
      <c r="F9" s="59">
        <v>5</v>
      </c>
    </row>
    <row r="10" spans="1:6" ht="16.5" thickBot="1" x14ac:dyDescent="0.3">
      <c r="A10" s="59">
        <v>1</v>
      </c>
      <c r="B10" s="281" t="s">
        <v>59</v>
      </c>
      <c r="C10" s="282"/>
      <c r="D10" s="59" t="s">
        <v>13</v>
      </c>
      <c r="E10" s="59" t="s">
        <v>13</v>
      </c>
      <c r="F10" s="59"/>
    </row>
    <row r="11" spans="1:6" ht="44.25" customHeight="1" x14ac:dyDescent="0.25">
      <c r="A11" s="148"/>
      <c r="B11" s="146"/>
      <c r="C11" s="147" t="s">
        <v>60</v>
      </c>
      <c r="D11" s="148"/>
      <c r="E11" s="148"/>
      <c r="F11" s="148"/>
    </row>
    <row r="12" spans="1:6" ht="15.75" customHeight="1" thickBot="1" x14ac:dyDescent="0.3">
      <c r="A12" s="150"/>
      <c r="B12" s="166"/>
      <c r="C12" s="167"/>
      <c r="D12" s="150"/>
      <c r="E12" s="150"/>
      <c r="F12" s="150"/>
    </row>
    <row r="13" spans="1:6" ht="16.5" thickBot="1" x14ac:dyDescent="0.3">
      <c r="A13" s="59"/>
      <c r="B13" s="163"/>
      <c r="C13" s="164"/>
      <c r="D13" s="59"/>
      <c r="E13" s="59"/>
      <c r="F13" s="59"/>
    </row>
    <row r="14" spans="1:6" ht="22.5" customHeight="1" thickBot="1" x14ac:dyDescent="0.3">
      <c r="A14" s="59"/>
      <c r="B14" s="163"/>
      <c r="C14" s="164"/>
      <c r="D14" s="59"/>
      <c r="E14" s="59"/>
      <c r="F14" s="59"/>
    </row>
    <row r="15" spans="1:6" ht="17.25" customHeight="1" thickBot="1" x14ac:dyDescent="0.3">
      <c r="A15" s="59">
        <v>2</v>
      </c>
      <c r="B15" s="281" t="s">
        <v>61</v>
      </c>
      <c r="C15" s="282"/>
      <c r="D15" s="59" t="s">
        <v>13</v>
      </c>
      <c r="E15" s="59" t="s">
        <v>13</v>
      </c>
      <c r="F15" s="59"/>
    </row>
    <row r="16" spans="1:6" ht="17.25" customHeight="1" thickBot="1" x14ac:dyDescent="0.3">
      <c r="A16" s="148"/>
      <c r="B16" s="146"/>
      <c r="C16" s="147" t="s">
        <v>60</v>
      </c>
      <c r="D16" s="148"/>
      <c r="E16" s="148"/>
      <c r="F16" s="148"/>
    </row>
    <row r="17" spans="1:6" ht="16.5" thickBot="1" x14ac:dyDescent="0.3">
      <c r="A17" s="150"/>
      <c r="B17" s="166"/>
      <c r="C17" s="164"/>
      <c r="D17" s="59"/>
      <c r="E17" s="59"/>
      <c r="F17" s="59"/>
    </row>
    <row r="18" spans="1:6" ht="35.25" customHeight="1" thickBot="1" x14ac:dyDescent="0.3">
      <c r="A18" s="59">
        <v>3</v>
      </c>
      <c r="B18" s="281" t="s">
        <v>62</v>
      </c>
      <c r="C18" s="282"/>
      <c r="D18" s="59" t="s">
        <v>13</v>
      </c>
      <c r="E18" s="59" t="s">
        <v>13</v>
      </c>
      <c r="F18" s="59"/>
    </row>
    <row r="19" spans="1:6" ht="14.25" customHeight="1" x14ac:dyDescent="0.25">
      <c r="A19" s="148"/>
      <c r="B19" s="146"/>
      <c r="C19" s="147" t="s">
        <v>60</v>
      </c>
      <c r="D19" s="148"/>
      <c r="E19" s="148"/>
      <c r="F19" s="148"/>
    </row>
    <row r="20" spans="1:6" ht="27" customHeight="1" thickBot="1" x14ac:dyDescent="0.3">
      <c r="A20" s="150"/>
      <c r="B20" s="166"/>
      <c r="C20" s="167" t="s">
        <v>124</v>
      </c>
      <c r="D20" s="150"/>
      <c r="E20" s="171"/>
      <c r="F20" s="171"/>
    </row>
    <row r="21" spans="1:6" ht="26.25" thickBot="1" x14ac:dyDescent="0.3">
      <c r="A21" s="59"/>
      <c r="B21" s="163"/>
      <c r="C21" s="164" t="s">
        <v>63</v>
      </c>
      <c r="D21" s="59"/>
      <c r="E21" s="59"/>
      <c r="F21" s="59"/>
    </row>
    <row r="22" spans="1:6" ht="27" customHeight="1" thickBot="1" x14ac:dyDescent="0.3">
      <c r="A22" s="59"/>
      <c r="B22" s="163"/>
      <c r="C22" s="164" t="s">
        <v>9</v>
      </c>
      <c r="D22" s="59"/>
      <c r="E22" s="59"/>
      <c r="F22" s="59"/>
    </row>
    <row r="23" spans="1:6" ht="22.5" customHeight="1" thickBot="1" x14ac:dyDescent="0.3">
      <c r="A23" s="59"/>
      <c r="B23" s="163"/>
      <c r="C23" s="173" t="s">
        <v>125</v>
      </c>
      <c r="D23" s="59" t="s">
        <v>160</v>
      </c>
      <c r="E23" s="59">
        <v>1</v>
      </c>
      <c r="F23" s="190">
        <v>50000</v>
      </c>
    </row>
    <row r="24" spans="1:6" ht="33.75" customHeight="1" thickBot="1" x14ac:dyDescent="0.3">
      <c r="A24" s="59">
        <v>4</v>
      </c>
      <c r="B24" s="281" t="s">
        <v>64</v>
      </c>
      <c r="C24" s="282"/>
      <c r="D24" s="59" t="s">
        <v>13</v>
      </c>
      <c r="E24" s="59" t="s">
        <v>13</v>
      </c>
      <c r="F24" s="190"/>
    </row>
    <row r="25" spans="1:6" ht="16.5" customHeight="1" thickBot="1" x14ac:dyDescent="0.3">
      <c r="A25" s="59"/>
      <c r="B25" s="163"/>
      <c r="C25" s="164" t="s">
        <v>60</v>
      </c>
      <c r="D25" s="59"/>
      <c r="E25" s="59"/>
      <c r="F25" s="190"/>
    </row>
    <row r="26" spans="1:6" ht="16.5" customHeight="1" thickBot="1" x14ac:dyDescent="0.3">
      <c r="A26" s="59"/>
      <c r="B26" s="163"/>
      <c r="C26" s="164"/>
      <c r="D26" s="59"/>
      <c r="E26" s="59"/>
      <c r="F26" s="190"/>
    </row>
    <row r="27" spans="1:6" ht="16.5" thickBot="1" x14ac:dyDescent="0.3">
      <c r="A27" s="59"/>
      <c r="B27" s="283" t="s">
        <v>12</v>
      </c>
      <c r="C27" s="284"/>
      <c r="D27" s="59" t="s">
        <v>13</v>
      </c>
      <c r="E27" s="59" t="s">
        <v>13</v>
      </c>
      <c r="F27" s="190">
        <f>SUM(F10:F26)</f>
        <v>50000</v>
      </c>
    </row>
    <row r="28" spans="1:6" x14ac:dyDescent="0.25">
      <c r="A28"/>
      <c r="B28"/>
      <c r="C28"/>
      <c r="D28"/>
      <c r="E28"/>
    </row>
    <row r="29" spans="1:6" x14ac:dyDescent="0.25">
      <c r="A29" s="125" t="s">
        <v>116</v>
      </c>
      <c r="B29" s="125"/>
      <c r="C29" s="126"/>
      <c r="D29" s="127"/>
      <c r="E29" s="125" t="s">
        <v>189</v>
      </c>
    </row>
    <row r="30" spans="1:6" x14ac:dyDescent="0.25">
      <c r="A30" s="125"/>
      <c r="B30" s="125"/>
      <c r="C30" s="128" t="s">
        <v>118</v>
      </c>
      <c r="D30" s="127"/>
      <c r="E30" s="125"/>
    </row>
    <row r="31" spans="1:6" x14ac:dyDescent="0.25">
      <c r="A31" s="125" t="s">
        <v>119</v>
      </c>
      <c r="B31" s="125"/>
      <c r="C31" s="126"/>
      <c r="D31" s="127"/>
      <c r="E31" s="125" t="s">
        <v>190</v>
      </c>
    </row>
    <row r="32" spans="1:6" x14ac:dyDescent="0.25">
      <c r="A32" s="125"/>
      <c r="B32" s="125"/>
      <c r="C32" s="128" t="s">
        <v>118</v>
      </c>
      <c r="D32" s="127"/>
      <c r="E32" s="125"/>
    </row>
    <row r="33" spans="1:5" x14ac:dyDescent="0.25">
      <c r="A33" s="125" t="s">
        <v>120</v>
      </c>
      <c r="B33" s="125"/>
      <c r="C33" s="126"/>
      <c r="D33" s="127"/>
      <c r="E33" s="125" t="s">
        <v>190</v>
      </c>
    </row>
    <row r="34" spans="1:5" x14ac:dyDescent="0.25">
      <c r="A34" s="125"/>
      <c r="B34" s="125"/>
      <c r="C34" s="128" t="s">
        <v>118</v>
      </c>
      <c r="D34" s="125"/>
      <c r="E34" s="125"/>
    </row>
  </sheetData>
  <mergeCells count="12">
    <mergeCell ref="B27:C27"/>
    <mergeCell ref="B10:C10"/>
    <mergeCell ref="B18:C18"/>
    <mergeCell ref="B15:C15"/>
    <mergeCell ref="B24:C24"/>
    <mergeCell ref="B8:C8"/>
    <mergeCell ref="B9:C9"/>
    <mergeCell ref="A2:C2"/>
    <mergeCell ref="B3:C3"/>
    <mergeCell ref="B4:C4"/>
    <mergeCell ref="A5:B5"/>
    <mergeCell ref="C5:E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A279-2070-444A-AA54-A9EC0AA06B6C}">
  <dimension ref="A1:FY92"/>
  <sheetViews>
    <sheetView view="pageBreakPreview" topLeftCell="A37" zoomScale="60" zoomScaleNormal="100" workbookViewId="0">
      <selection activeCell="HR73" sqref="HR73"/>
    </sheetView>
  </sheetViews>
  <sheetFormatPr defaultColWidth="0.85546875" defaultRowHeight="12.75" x14ac:dyDescent="0.2"/>
  <cols>
    <col min="1" max="17" width="0.85546875" style="388"/>
    <col min="18" max="18" width="0.5703125" style="388" customWidth="1"/>
    <col min="19" max="19" width="0.85546875" style="388" hidden="1" customWidth="1"/>
    <col min="20" max="59" width="0.85546875" style="388"/>
    <col min="60" max="60" width="5" style="388" customWidth="1"/>
    <col min="61" max="100" width="0.85546875" style="388"/>
    <col min="101" max="101" width="3" style="388" customWidth="1"/>
    <col min="102" max="111" width="0.85546875" style="388"/>
    <col min="112" max="112" width="2.7109375" style="388" customWidth="1"/>
    <col min="113" max="16384" width="0.85546875" style="388"/>
  </cols>
  <sheetData>
    <row r="1" spans="1:181" s="385" customFormat="1" ht="35.25" customHeight="1" x14ac:dyDescent="0.2">
      <c r="C1" s="71" t="s">
        <v>76</v>
      </c>
      <c r="DP1" s="386"/>
      <c r="DQ1" s="386"/>
      <c r="DR1" s="386"/>
      <c r="DS1" s="386"/>
      <c r="DT1" s="386"/>
      <c r="DU1" s="386"/>
      <c r="DW1" s="386"/>
      <c r="DY1" s="387"/>
      <c r="DZ1" s="387"/>
      <c r="EA1" s="387"/>
      <c r="EB1" s="387"/>
      <c r="EC1" s="387"/>
      <c r="ED1" s="387"/>
      <c r="EE1" s="387"/>
      <c r="EF1" s="387"/>
      <c r="EG1" s="387"/>
      <c r="EH1" s="387"/>
      <c r="EI1" s="387"/>
      <c r="EJ1" s="387"/>
      <c r="EK1" s="387"/>
      <c r="EL1" s="387"/>
      <c r="EM1" s="387"/>
      <c r="EN1" s="387"/>
      <c r="EO1" s="387"/>
      <c r="EP1" s="387"/>
      <c r="EQ1" s="387"/>
      <c r="ER1" s="387"/>
      <c r="ES1" s="387"/>
      <c r="ET1" s="387"/>
      <c r="EU1" s="387"/>
      <c r="EV1" s="387"/>
      <c r="EW1" s="387"/>
      <c r="EX1" s="387"/>
      <c r="EY1" s="387"/>
      <c r="EZ1" s="387"/>
      <c r="FA1" s="387"/>
      <c r="FB1" s="387"/>
      <c r="FC1" s="387"/>
      <c r="FD1" s="387"/>
      <c r="FE1" s="387"/>
      <c r="FF1" s="387"/>
      <c r="FG1" s="387"/>
      <c r="FH1" s="387"/>
      <c r="FI1" s="387"/>
      <c r="FJ1" s="387"/>
      <c r="FK1" s="387"/>
      <c r="FL1" s="387"/>
      <c r="FM1" s="387"/>
      <c r="FN1" s="387"/>
      <c r="FO1" s="387"/>
      <c r="FP1" s="387"/>
      <c r="FQ1" s="387"/>
      <c r="FR1" s="387"/>
      <c r="FS1" s="387"/>
      <c r="FT1" s="387"/>
      <c r="FU1" s="387"/>
      <c r="FV1" s="387"/>
      <c r="FW1" s="387"/>
      <c r="FX1" s="387"/>
      <c r="FY1" s="387"/>
    </row>
    <row r="3" spans="1:181" s="389" customFormat="1" ht="12.75" customHeight="1" thickBot="1" x14ac:dyDescent="0.25">
      <c r="B3" s="250" t="s">
        <v>100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H3" s="224">
        <v>111</v>
      </c>
      <c r="BI3" s="224"/>
    </row>
    <row r="4" spans="1:181" s="389" customFormat="1" ht="12.75" customHeight="1" x14ac:dyDescent="0.2">
      <c r="B4" s="1"/>
      <c r="C4" s="225"/>
      <c r="D4" s="225"/>
      <c r="E4" s="65"/>
      <c r="F4" s="65"/>
      <c r="G4" s="65"/>
      <c r="H4" s="65"/>
      <c r="I4" s="65"/>
      <c r="J4" s="65"/>
      <c r="K4" s="65"/>
    </row>
    <row r="5" spans="1:181" s="389" customFormat="1" ht="12.75" customHeight="1" x14ac:dyDescent="0.2">
      <c r="B5" s="250" t="s">
        <v>101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H5" s="392" t="s">
        <v>212</v>
      </c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2"/>
      <c r="DN5" s="392"/>
      <c r="DO5" s="392"/>
      <c r="DP5" s="392"/>
      <c r="DQ5" s="392"/>
      <c r="DR5" s="392"/>
      <c r="DS5" s="392"/>
      <c r="DT5" s="392"/>
      <c r="DU5" s="392"/>
      <c r="DV5" s="392"/>
      <c r="DW5" s="392"/>
      <c r="DX5" s="392"/>
      <c r="DY5" s="392"/>
      <c r="DZ5" s="392"/>
      <c r="EA5" s="392"/>
      <c r="EB5" s="392"/>
      <c r="EC5" s="392"/>
      <c r="ED5" s="392"/>
      <c r="EE5" s="392"/>
      <c r="EF5" s="392"/>
      <c r="EG5" s="392"/>
      <c r="EH5" s="392"/>
      <c r="EI5" s="392"/>
      <c r="EJ5" s="392"/>
      <c r="EK5" s="392"/>
      <c r="EL5" s="392"/>
      <c r="EM5" s="392"/>
      <c r="EN5" s="392"/>
      <c r="EO5" s="392"/>
      <c r="EP5" s="392"/>
      <c r="EQ5" s="392"/>
      <c r="ER5" s="392"/>
      <c r="ES5" s="392"/>
      <c r="ET5" s="392"/>
      <c r="EU5" s="392"/>
      <c r="EV5" s="392"/>
      <c r="EW5" s="392"/>
      <c r="EX5" s="392"/>
      <c r="EY5" s="392"/>
      <c r="EZ5" s="392"/>
      <c r="FA5" s="392"/>
      <c r="FB5" s="392"/>
      <c r="FC5" s="392"/>
      <c r="FD5" s="392"/>
      <c r="FE5" s="392"/>
      <c r="FF5" s="392"/>
      <c r="FG5" s="392"/>
      <c r="FH5" s="392"/>
      <c r="FI5" s="392"/>
      <c r="FJ5" s="392"/>
      <c r="FK5" s="392"/>
      <c r="FL5" s="392"/>
      <c r="FM5" s="392"/>
      <c r="FN5" s="392"/>
      <c r="FO5" s="392"/>
      <c r="FP5" s="392"/>
      <c r="FQ5" s="392"/>
      <c r="FR5" s="392"/>
      <c r="FS5" s="392"/>
      <c r="FT5" s="392"/>
      <c r="FU5" s="392"/>
      <c r="FV5" s="392"/>
      <c r="FW5" s="392"/>
    </row>
    <row r="6" spans="1:181" s="389" customFormat="1" ht="11.25" customHeight="1" x14ac:dyDescent="0.2">
      <c r="B6" s="78" t="s">
        <v>102</v>
      </c>
      <c r="C6" s="65"/>
      <c r="D6" s="65"/>
      <c r="E6" s="65"/>
      <c r="F6" s="65"/>
      <c r="G6" s="65"/>
      <c r="H6" s="65"/>
      <c r="I6" s="65"/>
      <c r="J6" s="65"/>
      <c r="K6" s="65"/>
    </row>
    <row r="7" spans="1:181" s="389" customFormat="1" ht="12.75" customHeight="1" x14ac:dyDescent="0.2"/>
    <row r="9" spans="1:181" ht="12.75" customHeight="1" x14ac:dyDescent="0.2">
      <c r="A9" s="327" t="s">
        <v>239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9"/>
      <c r="AE9" s="330" t="s">
        <v>240</v>
      </c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2"/>
      <c r="BI9" s="330" t="s">
        <v>241</v>
      </c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2"/>
      <c r="BX9" s="330" t="s">
        <v>242</v>
      </c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2"/>
      <c r="CM9" s="327" t="s">
        <v>243</v>
      </c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9"/>
      <c r="DT9" s="333" t="s">
        <v>244</v>
      </c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5"/>
      <c r="EV9" s="333" t="s">
        <v>286</v>
      </c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5"/>
      <c r="FK9" s="333" t="s">
        <v>245</v>
      </c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  <c r="FW9" s="334"/>
      <c r="FX9" s="334"/>
      <c r="FY9" s="335"/>
    </row>
    <row r="10" spans="1:181" ht="49.5" customHeight="1" x14ac:dyDescent="0.2">
      <c r="A10" s="336" t="s">
        <v>246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8"/>
      <c r="U10" s="339" t="s">
        <v>247</v>
      </c>
      <c r="V10" s="340"/>
      <c r="W10" s="340"/>
      <c r="X10" s="340"/>
      <c r="Y10" s="340"/>
      <c r="Z10" s="340"/>
      <c r="AA10" s="340"/>
      <c r="AB10" s="340"/>
      <c r="AC10" s="340"/>
      <c r="AD10" s="341"/>
      <c r="AE10" s="342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4"/>
      <c r="BI10" s="342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4"/>
      <c r="BX10" s="342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4"/>
      <c r="CM10" s="345" t="s">
        <v>248</v>
      </c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5" t="s">
        <v>104</v>
      </c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36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8"/>
      <c r="EV10" s="336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8"/>
      <c r="FK10" s="336"/>
      <c r="FL10" s="337"/>
      <c r="FM10" s="337"/>
      <c r="FN10" s="337"/>
      <c r="FO10" s="337"/>
      <c r="FP10" s="337"/>
      <c r="FQ10" s="337"/>
      <c r="FR10" s="337"/>
      <c r="FS10" s="337"/>
      <c r="FT10" s="337"/>
      <c r="FU10" s="337"/>
      <c r="FV10" s="337"/>
      <c r="FW10" s="337"/>
      <c r="FX10" s="337"/>
      <c r="FY10" s="338"/>
    </row>
    <row r="11" spans="1:181" x14ac:dyDescent="0.2">
      <c r="A11" s="346">
        <v>1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>
        <v>2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>
        <v>3</v>
      </c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>
        <v>4</v>
      </c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>
        <v>5</v>
      </c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>
        <v>6</v>
      </c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>
        <v>7</v>
      </c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>
        <v>8</v>
      </c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>
        <v>9</v>
      </c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>
        <v>10</v>
      </c>
      <c r="EW11" s="346"/>
      <c r="EX11" s="346"/>
      <c r="EY11" s="346"/>
      <c r="EZ11" s="346"/>
      <c r="FA11" s="346"/>
      <c r="FB11" s="346"/>
      <c r="FC11" s="346"/>
      <c r="FD11" s="346"/>
      <c r="FE11" s="346"/>
      <c r="FF11" s="346"/>
      <c r="FG11" s="346"/>
      <c r="FH11" s="346"/>
      <c r="FI11" s="346"/>
      <c r="FJ11" s="346"/>
      <c r="FK11" s="346">
        <v>11</v>
      </c>
      <c r="FL11" s="346"/>
      <c r="FM11" s="346"/>
      <c r="FN11" s="346"/>
      <c r="FO11" s="346"/>
      <c r="FP11" s="346"/>
      <c r="FQ11" s="346"/>
      <c r="FR11" s="346"/>
      <c r="FS11" s="346"/>
      <c r="FT11" s="346"/>
      <c r="FU11" s="346"/>
      <c r="FV11" s="346"/>
      <c r="FW11" s="346"/>
      <c r="FX11" s="346"/>
      <c r="FY11" s="346"/>
    </row>
    <row r="12" spans="1:181" s="382" customFormat="1" ht="24" customHeight="1" x14ac:dyDescent="0.2">
      <c r="A12" s="347" t="s">
        <v>249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  <c r="FK12" s="347"/>
      <c r="FL12" s="347"/>
      <c r="FM12" s="347"/>
      <c r="FN12" s="347"/>
      <c r="FO12" s="347"/>
      <c r="FP12" s="347"/>
      <c r="FQ12" s="347"/>
      <c r="FR12" s="347"/>
      <c r="FS12" s="347"/>
      <c r="FT12" s="347"/>
      <c r="FU12" s="347"/>
      <c r="FV12" s="347"/>
      <c r="FW12" s="347"/>
      <c r="FX12" s="347"/>
      <c r="FY12" s="347"/>
    </row>
    <row r="13" spans="1:181" x14ac:dyDescent="0.2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0" t="s">
        <v>209</v>
      </c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46">
        <v>1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52">
        <v>72000</v>
      </c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>
        <v>0</v>
      </c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>
        <f>(BX13+CM13)*0.15</f>
        <v>10800</v>
      </c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>
        <f>(BX13+CM13+CX13)*BI13</f>
        <v>82800</v>
      </c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0">
        <f>DT13*12</f>
        <v>993600</v>
      </c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  <c r="FL13" s="350"/>
      <c r="FM13" s="350"/>
      <c r="FN13" s="350"/>
      <c r="FO13" s="350"/>
      <c r="FP13" s="350"/>
      <c r="FQ13" s="350"/>
      <c r="FR13" s="350"/>
      <c r="FS13" s="350"/>
      <c r="FT13" s="350"/>
      <c r="FU13" s="350"/>
      <c r="FV13" s="350"/>
      <c r="FW13" s="350"/>
      <c r="FX13" s="350"/>
      <c r="FY13" s="350"/>
    </row>
    <row r="14" spans="1:181" x14ac:dyDescent="0.2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0" t="s">
        <v>250</v>
      </c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46">
        <v>1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52">
        <v>6204</v>
      </c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>
        <v>6204</v>
      </c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>
        <f>(BX14+CM14)*0.15</f>
        <v>1861.1999999999998</v>
      </c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>
        <f>(BX14+CM14+CX14)*BI14</f>
        <v>14269.2</v>
      </c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0">
        <f t="shared" ref="EV14:EV76" si="0">DT14*12</f>
        <v>171230.40000000002</v>
      </c>
      <c r="EW14" s="350"/>
      <c r="EX14" s="350"/>
      <c r="EY14" s="350"/>
      <c r="EZ14" s="350"/>
      <c r="FA14" s="350"/>
      <c r="FB14" s="350"/>
      <c r="FC14" s="350"/>
      <c r="FD14" s="350"/>
      <c r="FE14" s="350"/>
      <c r="FF14" s="350"/>
      <c r="FG14" s="350"/>
      <c r="FH14" s="350"/>
      <c r="FI14" s="350"/>
      <c r="FJ14" s="350"/>
      <c r="FK14" s="350"/>
      <c r="FL14" s="350"/>
      <c r="FM14" s="350"/>
      <c r="FN14" s="350"/>
      <c r="FO14" s="350"/>
      <c r="FP14" s="350"/>
      <c r="FQ14" s="350"/>
      <c r="FR14" s="350"/>
      <c r="FS14" s="350"/>
      <c r="FT14" s="350"/>
      <c r="FU14" s="350"/>
      <c r="FV14" s="350"/>
      <c r="FW14" s="350"/>
      <c r="FX14" s="350"/>
      <c r="FY14" s="350"/>
    </row>
    <row r="15" spans="1:181" ht="24" customHeight="1" x14ac:dyDescent="0.2">
      <c r="A15" s="350"/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0" t="s">
        <v>251</v>
      </c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46">
        <v>1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52">
        <v>5202</v>
      </c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>
        <v>14782</v>
      </c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>
        <f t="shared" ref="CX15:CX75" si="1">(BX15+CM15)*0.15</f>
        <v>2997.6</v>
      </c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>
        <f t="shared" ref="DT15:DT74" si="2">(BX15+CM15+CX15)*BI15</f>
        <v>22981.599999999999</v>
      </c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0">
        <f t="shared" si="0"/>
        <v>275779.19999999995</v>
      </c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  <c r="FL15" s="350"/>
      <c r="FM15" s="350"/>
      <c r="FN15" s="350"/>
      <c r="FO15" s="350"/>
      <c r="FP15" s="350"/>
      <c r="FQ15" s="350"/>
      <c r="FR15" s="350"/>
      <c r="FS15" s="350"/>
      <c r="FT15" s="350"/>
      <c r="FU15" s="350"/>
      <c r="FV15" s="350"/>
      <c r="FW15" s="350"/>
      <c r="FX15" s="350"/>
      <c r="FY15" s="350"/>
    </row>
    <row r="16" spans="1:181" ht="29.25" hidden="1" customHeight="1" x14ac:dyDescent="0.2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>
        <f t="shared" si="2"/>
        <v>0</v>
      </c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2"/>
      <c r="EU16" s="352"/>
      <c r="EV16" s="350">
        <f t="shared" si="0"/>
        <v>0</v>
      </c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350"/>
      <c r="FO16" s="350"/>
      <c r="FP16" s="350"/>
      <c r="FQ16" s="350"/>
      <c r="FR16" s="350"/>
      <c r="FS16" s="350"/>
      <c r="FT16" s="350"/>
      <c r="FU16" s="350"/>
      <c r="FV16" s="350"/>
      <c r="FW16" s="350"/>
      <c r="FX16" s="350"/>
      <c r="FY16" s="350"/>
    </row>
    <row r="17" spans="1:181" ht="15" customHeight="1" x14ac:dyDescent="0.2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0" t="s">
        <v>207</v>
      </c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46">
        <v>4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52">
        <v>4746</v>
      </c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>
        <f>5044+4746</f>
        <v>9790</v>
      </c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>
        <f t="shared" si="1"/>
        <v>2180.4</v>
      </c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>
        <f t="shared" si="2"/>
        <v>66865.600000000006</v>
      </c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0">
        <f t="shared" si="0"/>
        <v>802387.20000000007</v>
      </c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  <c r="FL17" s="350"/>
      <c r="FM17" s="350"/>
      <c r="FN17" s="350"/>
      <c r="FO17" s="350"/>
      <c r="FP17" s="350"/>
      <c r="FQ17" s="350"/>
      <c r="FR17" s="350"/>
      <c r="FS17" s="350"/>
      <c r="FT17" s="350"/>
      <c r="FU17" s="350"/>
      <c r="FV17" s="350"/>
      <c r="FW17" s="350"/>
      <c r="FX17" s="350"/>
      <c r="FY17" s="350"/>
    </row>
    <row r="18" spans="1:181" ht="15" customHeight="1" x14ac:dyDescent="0.2">
      <c r="A18" s="350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0" t="s">
        <v>252</v>
      </c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46">
        <v>1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52">
        <v>4746</v>
      </c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>
        <f t="shared" si="1"/>
        <v>711.9</v>
      </c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>
        <f t="shared" si="2"/>
        <v>5457.9</v>
      </c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0">
        <f t="shared" si="0"/>
        <v>65494.799999999996</v>
      </c>
      <c r="EW18" s="350"/>
      <c r="EX18" s="350"/>
      <c r="EY18" s="350"/>
      <c r="EZ18" s="350"/>
      <c r="FA18" s="350"/>
      <c r="FB18" s="350"/>
      <c r="FC18" s="350"/>
      <c r="FD18" s="350"/>
      <c r="FE18" s="350"/>
      <c r="FF18" s="350"/>
      <c r="FG18" s="350"/>
      <c r="FH18" s="350"/>
      <c r="FI18" s="350"/>
      <c r="FJ18" s="350"/>
      <c r="FK18" s="350"/>
      <c r="FL18" s="350"/>
      <c r="FM18" s="350"/>
      <c r="FN18" s="350"/>
      <c r="FO18" s="350"/>
      <c r="FP18" s="350"/>
      <c r="FQ18" s="350"/>
      <c r="FR18" s="350"/>
      <c r="FS18" s="350"/>
      <c r="FT18" s="350"/>
      <c r="FU18" s="350"/>
      <c r="FV18" s="350"/>
      <c r="FW18" s="350"/>
      <c r="FX18" s="350"/>
      <c r="FY18" s="350"/>
    </row>
    <row r="19" spans="1:181" ht="15" customHeight="1" x14ac:dyDescent="0.2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0" t="s">
        <v>253</v>
      </c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46">
        <v>1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52">
        <v>4746</v>
      </c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>
        <f t="shared" si="1"/>
        <v>711.9</v>
      </c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>
        <f t="shared" si="2"/>
        <v>5457.9</v>
      </c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0">
        <f t="shared" si="0"/>
        <v>65494.799999999996</v>
      </c>
      <c r="EW19" s="350"/>
      <c r="EX19" s="350"/>
      <c r="EY19" s="350"/>
      <c r="EZ19" s="350"/>
      <c r="FA19" s="350"/>
      <c r="FB19" s="350"/>
      <c r="FC19" s="350"/>
      <c r="FD19" s="350"/>
      <c r="FE19" s="350"/>
      <c r="FF19" s="350"/>
      <c r="FG19" s="350"/>
      <c r="FH19" s="350"/>
      <c r="FI19" s="350"/>
      <c r="FJ19" s="350"/>
      <c r="FK19" s="350"/>
      <c r="FL19" s="350"/>
      <c r="FM19" s="350"/>
      <c r="FN19" s="350"/>
      <c r="FO19" s="350"/>
      <c r="FP19" s="350"/>
      <c r="FQ19" s="350"/>
      <c r="FR19" s="350"/>
      <c r="FS19" s="350"/>
      <c r="FT19" s="350"/>
      <c r="FU19" s="350"/>
      <c r="FV19" s="350"/>
      <c r="FW19" s="350"/>
      <c r="FX19" s="350"/>
      <c r="FY19" s="350"/>
    </row>
    <row r="20" spans="1:181" ht="15" customHeight="1" x14ac:dyDescent="0.2">
      <c r="A20" s="350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0" t="s">
        <v>254</v>
      </c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46">
        <v>1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52">
        <v>4746</v>
      </c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>
        <v>4746</v>
      </c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>
        <f t="shared" si="1"/>
        <v>1423.8</v>
      </c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>
        <f t="shared" si="2"/>
        <v>10915.8</v>
      </c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2"/>
      <c r="ER20" s="352"/>
      <c r="ES20" s="352"/>
      <c r="ET20" s="352"/>
      <c r="EU20" s="352"/>
      <c r="EV20" s="350">
        <f t="shared" si="0"/>
        <v>130989.59999999999</v>
      </c>
      <c r="EW20" s="350"/>
      <c r="EX20" s="350"/>
      <c r="EY20" s="350"/>
      <c r="EZ20" s="350"/>
      <c r="FA20" s="350"/>
      <c r="FB20" s="350"/>
      <c r="FC20" s="350"/>
      <c r="FD20" s="350"/>
      <c r="FE20" s="350"/>
      <c r="FF20" s="350"/>
      <c r="FG20" s="350"/>
      <c r="FH20" s="350"/>
      <c r="FI20" s="350"/>
      <c r="FJ20" s="350"/>
      <c r="FK20" s="350"/>
      <c r="FL20" s="350"/>
      <c r="FM20" s="350"/>
      <c r="FN20" s="350"/>
      <c r="FO20" s="350"/>
      <c r="FP20" s="350"/>
      <c r="FQ20" s="350"/>
      <c r="FR20" s="350"/>
      <c r="FS20" s="350"/>
      <c r="FT20" s="350"/>
      <c r="FU20" s="350"/>
      <c r="FV20" s="350"/>
      <c r="FW20" s="350"/>
      <c r="FX20" s="350"/>
      <c r="FY20" s="350"/>
    </row>
    <row r="21" spans="1:181" ht="30" customHeight="1" x14ac:dyDescent="0.2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0" t="s">
        <v>255</v>
      </c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46">
        <v>0.25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52">
        <v>4746</v>
      </c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>
        <v>2373</v>
      </c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>
        <f t="shared" si="1"/>
        <v>1067.8499999999999</v>
      </c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>
        <f t="shared" si="2"/>
        <v>2046.7125000000001</v>
      </c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  <c r="EQ21" s="352"/>
      <c r="ER21" s="352"/>
      <c r="ES21" s="352"/>
      <c r="ET21" s="352"/>
      <c r="EU21" s="352"/>
      <c r="EV21" s="350">
        <f t="shared" si="0"/>
        <v>24560.550000000003</v>
      </c>
      <c r="EW21" s="350"/>
      <c r="EX21" s="350"/>
      <c r="EY21" s="350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  <c r="FK21" s="350"/>
      <c r="FL21" s="350"/>
      <c r="FM21" s="350"/>
      <c r="FN21" s="350"/>
      <c r="FO21" s="350"/>
      <c r="FP21" s="350"/>
      <c r="FQ21" s="350"/>
      <c r="FR21" s="350"/>
      <c r="FS21" s="350"/>
      <c r="FT21" s="350"/>
      <c r="FU21" s="350"/>
      <c r="FV21" s="350"/>
      <c r="FW21" s="350"/>
      <c r="FX21" s="350"/>
      <c r="FY21" s="350"/>
    </row>
    <row r="22" spans="1:181" ht="15" customHeight="1" x14ac:dyDescent="0.2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0" t="s">
        <v>211</v>
      </c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46">
        <v>0.25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52">
        <v>3528</v>
      </c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>
        <f t="shared" si="1"/>
        <v>529.19999999999993</v>
      </c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>
        <f t="shared" si="2"/>
        <v>1014.3</v>
      </c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/>
      <c r="EV22" s="350">
        <f t="shared" si="0"/>
        <v>12171.599999999999</v>
      </c>
      <c r="EW22" s="350"/>
      <c r="EX22" s="350"/>
      <c r="EY22" s="350"/>
      <c r="EZ22" s="350"/>
      <c r="FA22" s="350"/>
      <c r="FB22" s="350"/>
      <c r="FC22" s="350"/>
      <c r="FD22" s="350"/>
      <c r="FE22" s="350"/>
      <c r="FF22" s="350"/>
      <c r="FG22" s="350"/>
      <c r="FH22" s="350"/>
      <c r="FI22" s="350"/>
      <c r="FJ22" s="350"/>
      <c r="FK22" s="350"/>
      <c r="FL22" s="350"/>
      <c r="FM22" s="350"/>
      <c r="FN22" s="350"/>
      <c r="FO22" s="350"/>
      <c r="FP22" s="350"/>
      <c r="FQ22" s="350"/>
      <c r="FR22" s="350"/>
      <c r="FS22" s="350"/>
      <c r="FT22" s="350"/>
      <c r="FU22" s="350"/>
      <c r="FV22" s="350"/>
      <c r="FW22" s="350"/>
      <c r="FX22" s="350"/>
      <c r="FY22" s="350"/>
    </row>
    <row r="23" spans="1:181" x14ac:dyDescent="0.2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0" t="s">
        <v>256</v>
      </c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46">
        <v>3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52">
        <v>2892</v>
      </c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>
        <f>9608</f>
        <v>9608</v>
      </c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>
        <f t="shared" si="1"/>
        <v>1875</v>
      </c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>
        <f t="shared" si="2"/>
        <v>43125</v>
      </c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0">
        <f t="shared" si="0"/>
        <v>517500</v>
      </c>
      <c r="EW23" s="350"/>
      <c r="EX23" s="350"/>
      <c r="EY23" s="350"/>
      <c r="EZ23" s="350"/>
      <c r="FA23" s="350"/>
      <c r="FB23" s="350"/>
      <c r="FC23" s="350"/>
      <c r="FD23" s="350"/>
      <c r="FE23" s="350"/>
      <c r="FF23" s="350"/>
      <c r="FG23" s="350"/>
      <c r="FH23" s="350"/>
      <c r="FI23" s="350"/>
      <c r="FJ23" s="350"/>
      <c r="FK23" s="350"/>
      <c r="FL23" s="350"/>
      <c r="FM23" s="350"/>
      <c r="FN23" s="350"/>
      <c r="FO23" s="350"/>
      <c r="FP23" s="350"/>
      <c r="FQ23" s="350"/>
      <c r="FR23" s="350"/>
      <c r="FS23" s="350"/>
      <c r="FT23" s="350"/>
      <c r="FU23" s="350"/>
      <c r="FV23" s="350"/>
      <c r="FW23" s="350"/>
      <c r="FX23" s="350"/>
      <c r="FY23" s="350"/>
    </row>
    <row r="24" spans="1:181" x14ac:dyDescent="0.2">
      <c r="A24" s="350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0" t="s">
        <v>257</v>
      </c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46">
        <v>1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52">
        <v>2892</v>
      </c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>
        <f t="shared" si="1"/>
        <v>433.8</v>
      </c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>
        <f t="shared" si="2"/>
        <v>3325.8</v>
      </c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0">
        <f t="shared" si="0"/>
        <v>39909.600000000006</v>
      </c>
      <c r="EW24" s="350"/>
      <c r="EX24" s="350"/>
      <c r="EY24" s="350"/>
      <c r="EZ24" s="350"/>
      <c r="FA24" s="350"/>
      <c r="FB24" s="350"/>
      <c r="FC24" s="350"/>
      <c r="FD24" s="350"/>
      <c r="FE24" s="350"/>
      <c r="FF24" s="350"/>
      <c r="FG24" s="350"/>
      <c r="FH24" s="350"/>
      <c r="FI24" s="350"/>
      <c r="FJ24" s="350"/>
      <c r="FK24" s="350"/>
      <c r="FL24" s="350"/>
      <c r="FM24" s="350"/>
      <c r="FN24" s="350"/>
      <c r="FO24" s="350"/>
      <c r="FP24" s="350"/>
      <c r="FQ24" s="350"/>
      <c r="FR24" s="350"/>
      <c r="FS24" s="350"/>
      <c r="FT24" s="350"/>
      <c r="FU24" s="350"/>
      <c r="FV24" s="350"/>
      <c r="FW24" s="350"/>
      <c r="FX24" s="350"/>
      <c r="FY24" s="350"/>
    </row>
    <row r="25" spans="1:181" x14ac:dyDescent="0.2">
      <c r="A25" s="353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5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0" t="s">
        <v>258</v>
      </c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46">
        <v>2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52">
        <v>3528</v>
      </c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>
        <f>11456+3528</f>
        <v>14984</v>
      </c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>
        <f t="shared" si="1"/>
        <v>2776.7999999999997</v>
      </c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>
        <f t="shared" si="2"/>
        <v>42577.599999999999</v>
      </c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2"/>
      <c r="ER25" s="352"/>
      <c r="ES25" s="352"/>
      <c r="ET25" s="352"/>
      <c r="EU25" s="352"/>
      <c r="EV25" s="350">
        <f t="shared" si="0"/>
        <v>510931.19999999995</v>
      </c>
      <c r="EW25" s="350"/>
      <c r="EX25" s="350"/>
      <c r="EY25" s="350"/>
      <c r="EZ25" s="350"/>
      <c r="FA25" s="350"/>
      <c r="FB25" s="350"/>
      <c r="FC25" s="350"/>
      <c r="FD25" s="350"/>
      <c r="FE25" s="350"/>
      <c r="FF25" s="350"/>
      <c r="FG25" s="350"/>
      <c r="FH25" s="350"/>
      <c r="FI25" s="350"/>
      <c r="FJ25" s="350"/>
      <c r="FK25" s="350"/>
      <c r="FL25" s="350"/>
      <c r="FM25" s="350"/>
      <c r="FN25" s="350"/>
      <c r="FO25" s="350"/>
      <c r="FP25" s="350"/>
      <c r="FQ25" s="350"/>
      <c r="FR25" s="350"/>
      <c r="FS25" s="350"/>
      <c r="FT25" s="350"/>
      <c r="FU25" s="350"/>
      <c r="FV25" s="350"/>
      <c r="FW25" s="350"/>
      <c r="FX25" s="350"/>
      <c r="FY25" s="350"/>
    </row>
    <row r="26" spans="1:181" ht="28.5" customHeight="1" x14ac:dyDescent="0.2">
      <c r="A26" s="353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5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0" t="s">
        <v>259</v>
      </c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46">
        <v>1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52">
        <v>4746</v>
      </c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>
        <f t="shared" si="1"/>
        <v>711.9</v>
      </c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>
        <f t="shared" si="2"/>
        <v>5457.9</v>
      </c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2"/>
      <c r="ER26" s="352"/>
      <c r="ES26" s="352"/>
      <c r="ET26" s="352"/>
      <c r="EU26" s="352"/>
      <c r="EV26" s="350">
        <f t="shared" si="0"/>
        <v>65494.799999999996</v>
      </c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  <c r="FK26" s="350"/>
      <c r="FL26" s="350"/>
      <c r="FM26" s="350"/>
      <c r="FN26" s="350"/>
      <c r="FO26" s="350"/>
      <c r="FP26" s="350"/>
      <c r="FQ26" s="350"/>
      <c r="FR26" s="350"/>
      <c r="FS26" s="350"/>
      <c r="FT26" s="350"/>
      <c r="FU26" s="350"/>
      <c r="FV26" s="350"/>
      <c r="FW26" s="350"/>
      <c r="FX26" s="350"/>
      <c r="FY26" s="350"/>
    </row>
    <row r="27" spans="1:181" s="382" customFormat="1" ht="28.5" customHeight="1" x14ac:dyDescent="0.2">
      <c r="A27" s="356" t="s">
        <v>193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8"/>
      <c r="BI27" s="349">
        <f>SUM(BI13:BI26)</f>
        <v>17.5</v>
      </c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59">
        <f>SUM(BX13:BX26)</f>
        <v>124722</v>
      </c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>
        <f>SUM(CM15:CM26)</f>
        <v>56283</v>
      </c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>
        <f>SUM(CX13:CX26)</f>
        <v>28081.350000000002</v>
      </c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>
        <f>SUM(DT13:DT26)</f>
        <v>306295.31249999994</v>
      </c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0">
        <f t="shared" si="0"/>
        <v>3675543.7499999991</v>
      </c>
      <c r="EW27" s="350"/>
      <c r="EX27" s="350"/>
      <c r="EY27" s="350"/>
      <c r="EZ27" s="350"/>
      <c r="FA27" s="350"/>
      <c r="FB27" s="350"/>
      <c r="FC27" s="350"/>
      <c r="FD27" s="350"/>
      <c r="FE27" s="350"/>
      <c r="FF27" s="350"/>
      <c r="FG27" s="350"/>
      <c r="FH27" s="350"/>
      <c r="FI27" s="350"/>
      <c r="FJ27" s="350"/>
      <c r="FK27" s="347"/>
      <c r="FL27" s="347"/>
      <c r="FM27" s="347"/>
      <c r="FN27" s="347"/>
      <c r="FO27" s="347"/>
      <c r="FP27" s="347"/>
      <c r="FQ27" s="347"/>
      <c r="FR27" s="347"/>
      <c r="FS27" s="347"/>
      <c r="FT27" s="347"/>
      <c r="FU27" s="347"/>
      <c r="FV27" s="347"/>
      <c r="FW27" s="347"/>
      <c r="FX27" s="347"/>
      <c r="FY27" s="347"/>
    </row>
    <row r="28" spans="1:181" s="382" customFormat="1" ht="25.5" customHeight="1" x14ac:dyDescent="0.2">
      <c r="A28" s="360" t="s">
        <v>260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2"/>
      <c r="U28" s="363"/>
      <c r="V28" s="364"/>
      <c r="W28" s="364"/>
      <c r="X28" s="364"/>
      <c r="Y28" s="364"/>
      <c r="Z28" s="364"/>
      <c r="AA28" s="364"/>
      <c r="AB28" s="364"/>
      <c r="AC28" s="364"/>
      <c r="AD28" s="365"/>
      <c r="AE28" s="360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2"/>
      <c r="BI28" s="366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8"/>
      <c r="BX28" s="369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1"/>
      <c r="CM28" s="369"/>
      <c r="CN28" s="370"/>
      <c r="CO28" s="370"/>
      <c r="CP28" s="370"/>
      <c r="CQ28" s="370"/>
      <c r="CR28" s="370"/>
      <c r="CS28" s="370"/>
      <c r="CT28" s="370"/>
      <c r="CU28" s="370"/>
      <c r="CV28" s="370"/>
      <c r="CW28" s="371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69"/>
      <c r="DJ28" s="370"/>
      <c r="DK28" s="370"/>
      <c r="DL28" s="370"/>
      <c r="DM28" s="370"/>
      <c r="DN28" s="370"/>
      <c r="DO28" s="370"/>
      <c r="DP28" s="370"/>
      <c r="DQ28" s="370"/>
      <c r="DR28" s="370"/>
      <c r="DS28" s="371"/>
      <c r="DT28" s="352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2"/>
      <c r="EU28" s="352"/>
      <c r="EV28" s="350">
        <f t="shared" si="0"/>
        <v>0</v>
      </c>
      <c r="EW28" s="350"/>
      <c r="EX28" s="350"/>
      <c r="EY28" s="350"/>
      <c r="EZ28" s="350"/>
      <c r="FA28" s="350"/>
      <c r="FB28" s="350"/>
      <c r="FC28" s="350"/>
      <c r="FD28" s="350"/>
      <c r="FE28" s="350"/>
      <c r="FF28" s="350"/>
      <c r="FG28" s="350"/>
      <c r="FH28" s="350"/>
      <c r="FI28" s="350"/>
      <c r="FJ28" s="350"/>
      <c r="FK28" s="360"/>
      <c r="FL28" s="361"/>
      <c r="FM28" s="361"/>
      <c r="FN28" s="361"/>
      <c r="FO28" s="361"/>
      <c r="FP28" s="361"/>
      <c r="FQ28" s="361"/>
      <c r="FR28" s="361"/>
      <c r="FS28" s="361"/>
      <c r="FT28" s="361"/>
      <c r="FU28" s="361"/>
      <c r="FV28" s="361"/>
      <c r="FW28" s="361"/>
      <c r="FX28" s="361"/>
      <c r="FY28" s="362"/>
    </row>
    <row r="29" spans="1:181" ht="12.75" customHeight="1" x14ac:dyDescent="0.2">
      <c r="A29" s="353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5"/>
      <c r="U29" s="372"/>
      <c r="V29" s="373"/>
      <c r="W29" s="373"/>
      <c r="X29" s="373"/>
      <c r="Y29" s="373"/>
      <c r="Z29" s="373"/>
      <c r="AA29" s="373"/>
      <c r="AB29" s="373"/>
      <c r="AC29" s="373"/>
      <c r="AD29" s="374"/>
      <c r="AE29" s="353" t="s">
        <v>210</v>
      </c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5"/>
      <c r="BI29" s="375">
        <v>38.75</v>
      </c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7"/>
      <c r="BX29" s="378">
        <v>5202</v>
      </c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80"/>
      <c r="CM29" s="378">
        <v>4293.12</v>
      </c>
      <c r="CN29" s="379"/>
      <c r="CO29" s="379"/>
      <c r="CP29" s="379"/>
      <c r="CQ29" s="379"/>
      <c r="CR29" s="379"/>
      <c r="CS29" s="379"/>
      <c r="CT29" s="379"/>
      <c r="CU29" s="379"/>
      <c r="CV29" s="379"/>
      <c r="CW29" s="380"/>
      <c r="CX29" s="378">
        <f t="shared" si="1"/>
        <v>1424.2679999999998</v>
      </c>
      <c r="CY29" s="379"/>
      <c r="CZ29" s="379"/>
      <c r="DA29" s="379"/>
      <c r="DB29" s="379"/>
      <c r="DC29" s="379"/>
      <c r="DD29" s="379"/>
      <c r="DE29" s="379"/>
      <c r="DF29" s="379"/>
      <c r="DG29" s="379"/>
      <c r="DH29" s="380"/>
      <c r="DI29" s="378"/>
      <c r="DJ29" s="379"/>
      <c r="DK29" s="379"/>
      <c r="DL29" s="379"/>
      <c r="DM29" s="379"/>
      <c r="DN29" s="379"/>
      <c r="DO29" s="379"/>
      <c r="DP29" s="379"/>
      <c r="DQ29" s="379"/>
      <c r="DR29" s="379"/>
      <c r="DS29" s="380"/>
      <c r="DT29" s="378">
        <f>(BX29+CM29+CX29)*BI29-0.01+0.12</f>
        <v>423126.39499999996</v>
      </c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80"/>
      <c r="EV29" s="350">
        <f t="shared" si="0"/>
        <v>5077516.7399999993</v>
      </c>
      <c r="EW29" s="350"/>
      <c r="EX29" s="350"/>
      <c r="EY29" s="350"/>
      <c r="EZ29" s="350"/>
      <c r="FA29" s="350"/>
      <c r="FB29" s="350"/>
      <c r="FC29" s="350"/>
      <c r="FD29" s="350"/>
      <c r="FE29" s="350"/>
      <c r="FF29" s="350"/>
      <c r="FG29" s="350"/>
      <c r="FH29" s="350"/>
      <c r="FI29" s="350"/>
      <c r="FJ29" s="350"/>
      <c r="FK29" s="353"/>
      <c r="FL29" s="354"/>
      <c r="FM29" s="354"/>
      <c r="FN29" s="354"/>
      <c r="FO29" s="354"/>
      <c r="FP29" s="354"/>
      <c r="FQ29" s="354"/>
      <c r="FR29" s="354"/>
      <c r="FS29" s="354"/>
      <c r="FT29" s="354"/>
      <c r="FU29" s="354"/>
      <c r="FV29" s="354"/>
      <c r="FW29" s="354"/>
      <c r="FX29" s="354"/>
      <c r="FY29" s="355"/>
    </row>
    <row r="30" spans="1:181" s="382" customFormat="1" ht="12.75" customHeight="1" x14ac:dyDescent="0.2">
      <c r="A30" s="356" t="s">
        <v>193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8"/>
      <c r="BI30" s="349">
        <f>SUM(BI29)</f>
        <v>38.75</v>
      </c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59">
        <f>SUM(BX29)</f>
        <v>5202</v>
      </c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>
        <f>SUM(CM29)</f>
        <v>4293.12</v>
      </c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>
        <f>SUM(CX29)</f>
        <v>1424.2679999999998</v>
      </c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>
        <f>SUM(DT29)</f>
        <v>423126.39499999996</v>
      </c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0">
        <f t="shared" si="0"/>
        <v>5077516.7399999993</v>
      </c>
      <c r="EW30" s="350"/>
      <c r="EX30" s="350"/>
      <c r="EY30" s="350"/>
      <c r="EZ30" s="350"/>
      <c r="FA30" s="350"/>
      <c r="FB30" s="350"/>
      <c r="FC30" s="350"/>
      <c r="FD30" s="350"/>
      <c r="FE30" s="350"/>
      <c r="FF30" s="350"/>
      <c r="FG30" s="350"/>
      <c r="FH30" s="350"/>
      <c r="FI30" s="350"/>
      <c r="FJ30" s="350"/>
      <c r="FK30" s="347"/>
      <c r="FL30" s="347"/>
      <c r="FM30" s="347"/>
      <c r="FN30" s="347"/>
      <c r="FO30" s="347"/>
      <c r="FP30" s="347"/>
      <c r="FQ30" s="347"/>
      <c r="FR30" s="347"/>
      <c r="FS30" s="347"/>
      <c r="FT30" s="347"/>
      <c r="FU30" s="347"/>
      <c r="FV30" s="347"/>
      <c r="FW30" s="347"/>
      <c r="FX30" s="347"/>
      <c r="FY30" s="347"/>
    </row>
    <row r="31" spans="1:181" s="382" customFormat="1" ht="12.75" customHeight="1" x14ac:dyDescent="0.2">
      <c r="A31" s="360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2"/>
      <c r="U31" s="363"/>
      <c r="V31" s="364"/>
      <c r="W31" s="364"/>
      <c r="X31" s="364"/>
      <c r="Y31" s="364"/>
      <c r="Z31" s="364"/>
      <c r="AA31" s="364"/>
      <c r="AB31" s="364"/>
      <c r="AC31" s="364"/>
      <c r="AD31" s="365"/>
      <c r="AE31" s="360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2"/>
      <c r="BI31" s="366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8"/>
      <c r="BX31" s="369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1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69"/>
      <c r="DJ31" s="370"/>
      <c r="DK31" s="370"/>
      <c r="DL31" s="370"/>
      <c r="DM31" s="370"/>
      <c r="DN31" s="370"/>
      <c r="DO31" s="370"/>
      <c r="DP31" s="370"/>
      <c r="DQ31" s="370"/>
      <c r="DR31" s="370"/>
      <c r="DS31" s="371"/>
      <c r="DT31" s="352"/>
      <c r="DU31" s="352"/>
      <c r="DV31" s="352"/>
      <c r="DW31" s="352"/>
      <c r="DX31" s="352"/>
      <c r="DY31" s="352"/>
      <c r="DZ31" s="352"/>
      <c r="EA31" s="352"/>
      <c r="EB31" s="352"/>
      <c r="EC31" s="352"/>
      <c r="ED31" s="352"/>
      <c r="EE31" s="352"/>
      <c r="EF31" s="352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50">
        <f t="shared" si="0"/>
        <v>0</v>
      </c>
      <c r="EW31" s="350"/>
      <c r="EX31" s="350"/>
      <c r="EY31" s="350"/>
      <c r="EZ31" s="350"/>
      <c r="FA31" s="350"/>
      <c r="FB31" s="350"/>
      <c r="FC31" s="350"/>
      <c r="FD31" s="350"/>
      <c r="FE31" s="350"/>
      <c r="FF31" s="350"/>
      <c r="FG31" s="350"/>
      <c r="FH31" s="350"/>
      <c r="FI31" s="350"/>
      <c r="FJ31" s="350"/>
      <c r="FK31" s="360"/>
      <c r="FL31" s="361"/>
      <c r="FM31" s="361"/>
      <c r="FN31" s="361"/>
      <c r="FO31" s="361"/>
      <c r="FP31" s="361"/>
      <c r="FQ31" s="361"/>
      <c r="FR31" s="361"/>
      <c r="FS31" s="361"/>
      <c r="FT31" s="361"/>
      <c r="FU31" s="361"/>
      <c r="FV31" s="361"/>
      <c r="FW31" s="361"/>
      <c r="FX31" s="361"/>
      <c r="FY31" s="362"/>
    </row>
    <row r="32" spans="1:181" x14ac:dyDescent="0.2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5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0" t="s">
        <v>195</v>
      </c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46">
        <v>1</v>
      </c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52">
        <v>3192</v>
      </c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>
        <v>3192</v>
      </c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>
        <f t="shared" si="1"/>
        <v>957.59999999999991</v>
      </c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>
        <f t="shared" si="2"/>
        <v>7341.6</v>
      </c>
      <c r="DU32" s="352"/>
      <c r="DV32" s="352"/>
      <c r="DW32" s="352"/>
      <c r="DX32" s="352"/>
      <c r="DY32" s="352"/>
      <c r="DZ32" s="352"/>
      <c r="EA32" s="352"/>
      <c r="EB32" s="352"/>
      <c r="EC32" s="352"/>
      <c r="ED32" s="352"/>
      <c r="EE32" s="352"/>
      <c r="EF32" s="352"/>
      <c r="EG32" s="352"/>
      <c r="EH32" s="352"/>
      <c r="EI32" s="352"/>
      <c r="EJ32" s="352"/>
      <c r="EK32" s="352"/>
      <c r="EL32" s="352"/>
      <c r="EM32" s="352"/>
      <c r="EN32" s="352"/>
      <c r="EO32" s="352"/>
      <c r="EP32" s="352"/>
      <c r="EQ32" s="352"/>
      <c r="ER32" s="352"/>
      <c r="ES32" s="352"/>
      <c r="ET32" s="352"/>
      <c r="EU32" s="352"/>
      <c r="EV32" s="350">
        <f t="shared" si="0"/>
        <v>88099.200000000012</v>
      </c>
      <c r="EW32" s="350"/>
      <c r="EX32" s="350"/>
      <c r="EY32" s="350"/>
      <c r="EZ32" s="350"/>
      <c r="FA32" s="350"/>
      <c r="FB32" s="350"/>
      <c r="FC32" s="350"/>
      <c r="FD32" s="350"/>
      <c r="FE32" s="350"/>
      <c r="FF32" s="350"/>
      <c r="FG32" s="350"/>
      <c r="FH32" s="350"/>
      <c r="FI32" s="350"/>
      <c r="FJ32" s="350"/>
      <c r="FK32" s="350"/>
      <c r="FL32" s="350"/>
      <c r="FM32" s="350"/>
      <c r="FN32" s="350"/>
      <c r="FO32" s="350"/>
      <c r="FP32" s="350"/>
      <c r="FQ32" s="350"/>
      <c r="FR32" s="350"/>
      <c r="FS32" s="350"/>
      <c r="FT32" s="350"/>
      <c r="FU32" s="350"/>
      <c r="FV32" s="350"/>
      <c r="FW32" s="350"/>
      <c r="FX32" s="350"/>
      <c r="FY32" s="350"/>
    </row>
    <row r="33" spans="1:181" x14ac:dyDescent="0.2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0" t="s">
        <v>196</v>
      </c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46">
        <v>1</v>
      </c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52">
        <v>3528</v>
      </c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>
        <f>9566</f>
        <v>9566</v>
      </c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>
        <f t="shared" si="1"/>
        <v>1964.1</v>
      </c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>
        <f t="shared" si="2"/>
        <v>15058.1</v>
      </c>
      <c r="DU33" s="352"/>
      <c r="DV33" s="352"/>
      <c r="DW33" s="352"/>
      <c r="DX33" s="352"/>
      <c r="DY33" s="352"/>
      <c r="DZ33" s="352"/>
      <c r="EA33" s="352"/>
      <c r="EB33" s="352"/>
      <c r="EC33" s="352"/>
      <c r="ED33" s="352"/>
      <c r="EE33" s="352"/>
      <c r="EF33" s="352"/>
      <c r="EG33" s="352"/>
      <c r="EH33" s="352"/>
      <c r="EI33" s="352"/>
      <c r="EJ33" s="352"/>
      <c r="EK33" s="352"/>
      <c r="EL33" s="352"/>
      <c r="EM33" s="352"/>
      <c r="EN33" s="352"/>
      <c r="EO33" s="352"/>
      <c r="EP33" s="352"/>
      <c r="EQ33" s="352"/>
      <c r="ER33" s="352"/>
      <c r="ES33" s="352"/>
      <c r="ET33" s="352"/>
      <c r="EU33" s="352"/>
      <c r="EV33" s="350">
        <f t="shared" si="0"/>
        <v>180697.2</v>
      </c>
      <c r="EW33" s="350"/>
      <c r="EX33" s="350"/>
      <c r="EY33" s="350"/>
      <c r="EZ33" s="350"/>
      <c r="FA33" s="350"/>
      <c r="FB33" s="350"/>
      <c r="FC33" s="350"/>
      <c r="FD33" s="350"/>
      <c r="FE33" s="350"/>
      <c r="FF33" s="350"/>
      <c r="FG33" s="350"/>
      <c r="FH33" s="350"/>
      <c r="FI33" s="350"/>
      <c r="FJ33" s="350"/>
      <c r="FK33" s="350"/>
      <c r="FL33" s="350"/>
      <c r="FM33" s="350"/>
      <c r="FN33" s="350"/>
      <c r="FO33" s="350"/>
      <c r="FP33" s="350"/>
      <c r="FQ33" s="350"/>
      <c r="FR33" s="350"/>
      <c r="FS33" s="350"/>
      <c r="FT33" s="350"/>
      <c r="FU33" s="350"/>
      <c r="FV33" s="350"/>
      <c r="FW33" s="350"/>
      <c r="FX33" s="350"/>
      <c r="FY33" s="350"/>
    </row>
    <row r="34" spans="1:181" ht="24" customHeight="1" x14ac:dyDescent="0.2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5"/>
      <c r="U34" s="372"/>
      <c r="V34" s="373"/>
      <c r="W34" s="373"/>
      <c r="X34" s="373"/>
      <c r="Y34" s="373"/>
      <c r="Z34" s="373"/>
      <c r="AA34" s="373"/>
      <c r="AB34" s="373"/>
      <c r="AC34" s="373"/>
      <c r="AD34" s="374"/>
      <c r="AE34" s="353" t="s">
        <v>262</v>
      </c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5"/>
      <c r="BI34" s="375">
        <v>1</v>
      </c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7"/>
      <c r="BX34" s="378">
        <v>3906</v>
      </c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80"/>
      <c r="CM34" s="352">
        <f>13036</f>
        <v>13036</v>
      </c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>
        <f t="shared" si="1"/>
        <v>2541.2999999999997</v>
      </c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378"/>
      <c r="DJ34" s="379"/>
      <c r="DK34" s="379"/>
      <c r="DL34" s="379"/>
      <c r="DM34" s="379"/>
      <c r="DN34" s="379"/>
      <c r="DO34" s="379"/>
      <c r="DP34" s="379"/>
      <c r="DQ34" s="379"/>
      <c r="DR34" s="379"/>
      <c r="DS34" s="380"/>
      <c r="DT34" s="352">
        <f t="shared" si="2"/>
        <v>19483.3</v>
      </c>
      <c r="DU34" s="352"/>
      <c r="DV34" s="352"/>
      <c r="DW34" s="352"/>
      <c r="DX34" s="352"/>
      <c r="DY34" s="352"/>
      <c r="DZ34" s="352"/>
      <c r="EA34" s="352"/>
      <c r="EB34" s="352"/>
      <c r="EC34" s="352"/>
      <c r="ED34" s="352"/>
      <c r="EE34" s="352"/>
      <c r="EF34" s="352"/>
      <c r="EG34" s="352"/>
      <c r="EH34" s="352"/>
      <c r="EI34" s="352"/>
      <c r="EJ34" s="352"/>
      <c r="EK34" s="352"/>
      <c r="EL34" s="352"/>
      <c r="EM34" s="352"/>
      <c r="EN34" s="352"/>
      <c r="EO34" s="352"/>
      <c r="EP34" s="352"/>
      <c r="EQ34" s="352"/>
      <c r="ER34" s="352"/>
      <c r="ES34" s="352"/>
      <c r="ET34" s="352"/>
      <c r="EU34" s="352"/>
      <c r="EV34" s="350">
        <f t="shared" si="0"/>
        <v>233799.59999999998</v>
      </c>
      <c r="EW34" s="350"/>
      <c r="EX34" s="350"/>
      <c r="EY34" s="350"/>
      <c r="EZ34" s="350"/>
      <c r="FA34" s="350"/>
      <c r="FB34" s="350"/>
      <c r="FC34" s="350"/>
      <c r="FD34" s="350"/>
      <c r="FE34" s="350"/>
      <c r="FF34" s="350"/>
      <c r="FG34" s="350"/>
      <c r="FH34" s="350"/>
      <c r="FI34" s="350"/>
      <c r="FJ34" s="350"/>
      <c r="FK34" s="353"/>
      <c r="FL34" s="354"/>
      <c r="FM34" s="354"/>
      <c r="FN34" s="354"/>
      <c r="FO34" s="354"/>
      <c r="FP34" s="354"/>
      <c r="FQ34" s="354"/>
      <c r="FR34" s="354"/>
      <c r="FS34" s="354"/>
      <c r="FT34" s="354"/>
      <c r="FU34" s="354"/>
      <c r="FV34" s="354"/>
      <c r="FW34" s="354"/>
      <c r="FX34" s="354"/>
      <c r="FY34" s="355"/>
    </row>
    <row r="35" spans="1:181" ht="18" customHeight="1" x14ac:dyDescent="0.2">
      <c r="A35" s="350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0" t="s">
        <v>199</v>
      </c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46">
        <v>1</v>
      </c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52">
        <v>3906</v>
      </c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>
        <v>3906</v>
      </c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>
        <f t="shared" si="1"/>
        <v>1171.8</v>
      </c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/>
      <c r="DJ35" s="352"/>
      <c r="DK35" s="352"/>
      <c r="DL35" s="352"/>
      <c r="DM35" s="352"/>
      <c r="DN35" s="352"/>
      <c r="DO35" s="352"/>
      <c r="DP35" s="352"/>
      <c r="DQ35" s="352"/>
      <c r="DR35" s="352"/>
      <c r="DS35" s="352"/>
      <c r="DT35" s="352">
        <f t="shared" si="2"/>
        <v>8983.7999999999993</v>
      </c>
      <c r="DU35" s="352"/>
      <c r="DV35" s="352"/>
      <c r="DW35" s="352"/>
      <c r="DX35" s="352"/>
      <c r="DY35" s="352"/>
      <c r="DZ35" s="352"/>
      <c r="EA35" s="352"/>
      <c r="EB35" s="352"/>
      <c r="EC35" s="352"/>
      <c r="ED35" s="352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2"/>
      <c r="ER35" s="352"/>
      <c r="ES35" s="352"/>
      <c r="ET35" s="352"/>
      <c r="EU35" s="352"/>
      <c r="EV35" s="350">
        <f t="shared" si="0"/>
        <v>107805.59999999999</v>
      </c>
      <c r="EW35" s="350"/>
      <c r="EX35" s="350"/>
      <c r="EY35" s="350"/>
      <c r="EZ35" s="350"/>
      <c r="FA35" s="350"/>
      <c r="FB35" s="350"/>
      <c r="FC35" s="350"/>
      <c r="FD35" s="350"/>
      <c r="FE35" s="350"/>
      <c r="FF35" s="350"/>
      <c r="FG35" s="350"/>
      <c r="FH35" s="350"/>
      <c r="FI35" s="350"/>
      <c r="FJ35" s="350"/>
      <c r="FK35" s="350"/>
      <c r="FL35" s="350"/>
      <c r="FM35" s="350"/>
      <c r="FN35" s="350"/>
      <c r="FO35" s="350"/>
      <c r="FP35" s="350"/>
      <c r="FQ35" s="350"/>
      <c r="FR35" s="350"/>
      <c r="FS35" s="350"/>
      <c r="FT35" s="350"/>
      <c r="FU35" s="350"/>
      <c r="FV35" s="350"/>
      <c r="FW35" s="350"/>
      <c r="FX35" s="350"/>
      <c r="FY35" s="350"/>
    </row>
    <row r="36" spans="1:181" ht="35.25" hidden="1" customHeight="1" x14ac:dyDescent="0.2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2"/>
      <c r="DE36" s="352"/>
      <c r="DF36" s="352"/>
      <c r="DG36" s="352"/>
      <c r="DH36" s="352"/>
      <c r="DI36" s="352"/>
      <c r="DJ36" s="352"/>
      <c r="DK36" s="352"/>
      <c r="DL36" s="352"/>
      <c r="DM36" s="352"/>
      <c r="DN36" s="352"/>
      <c r="DO36" s="352"/>
      <c r="DP36" s="352"/>
      <c r="DQ36" s="352"/>
      <c r="DR36" s="352"/>
      <c r="DS36" s="352"/>
      <c r="DT36" s="352">
        <f t="shared" si="2"/>
        <v>0</v>
      </c>
      <c r="DU36" s="352"/>
      <c r="DV36" s="352"/>
      <c r="DW36" s="352"/>
      <c r="DX36" s="352"/>
      <c r="DY36" s="352"/>
      <c r="DZ36" s="352"/>
      <c r="EA36" s="352"/>
      <c r="EB36" s="352"/>
      <c r="EC36" s="352"/>
      <c r="ED36" s="352"/>
      <c r="EE36" s="352"/>
      <c r="EF36" s="352"/>
      <c r="EG36" s="352"/>
      <c r="EH36" s="352"/>
      <c r="EI36" s="352"/>
      <c r="EJ36" s="352"/>
      <c r="EK36" s="352"/>
      <c r="EL36" s="352"/>
      <c r="EM36" s="352"/>
      <c r="EN36" s="352"/>
      <c r="EO36" s="352"/>
      <c r="EP36" s="352"/>
      <c r="EQ36" s="352"/>
      <c r="ER36" s="352"/>
      <c r="ES36" s="352"/>
      <c r="ET36" s="352"/>
      <c r="EU36" s="352"/>
      <c r="EV36" s="350">
        <f t="shared" si="0"/>
        <v>0</v>
      </c>
      <c r="EW36" s="350"/>
      <c r="EX36" s="350"/>
      <c r="EY36" s="350"/>
      <c r="EZ36" s="350"/>
      <c r="FA36" s="350"/>
      <c r="FB36" s="350"/>
      <c r="FC36" s="350"/>
      <c r="FD36" s="350"/>
      <c r="FE36" s="350"/>
      <c r="FF36" s="350"/>
      <c r="FG36" s="350"/>
      <c r="FH36" s="350"/>
      <c r="FI36" s="350"/>
      <c r="FJ36" s="350"/>
      <c r="FK36" s="350"/>
      <c r="FL36" s="350"/>
      <c r="FM36" s="350"/>
      <c r="FN36" s="350"/>
      <c r="FO36" s="350"/>
      <c r="FP36" s="350"/>
      <c r="FQ36" s="350"/>
      <c r="FR36" s="350"/>
      <c r="FS36" s="350"/>
      <c r="FT36" s="350"/>
      <c r="FU36" s="350"/>
      <c r="FV36" s="350"/>
      <c r="FW36" s="350"/>
      <c r="FX36" s="350"/>
      <c r="FY36" s="350"/>
    </row>
    <row r="37" spans="1:181" x14ac:dyDescent="0.2">
      <c r="A37" s="350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0" t="s">
        <v>201</v>
      </c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46">
        <v>2.25</v>
      </c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52">
        <v>1800</v>
      </c>
      <c r="BY37" s="352"/>
      <c r="BZ37" s="352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2">
        <v>1800</v>
      </c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>
        <f t="shared" si="1"/>
        <v>540</v>
      </c>
      <c r="CY37" s="352"/>
      <c r="CZ37" s="352"/>
      <c r="DA37" s="352"/>
      <c r="DB37" s="352"/>
      <c r="DC37" s="352"/>
      <c r="DD37" s="352"/>
      <c r="DE37" s="352"/>
      <c r="DF37" s="352"/>
      <c r="DG37" s="352"/>
      <c r="DH37" s="352"/>
      <c r="DI37" s="352"/>
      <c r="DJ37" s="352"/>
      <c r="DK37" s="352"/>
      <c r="DL37" s="352"/>
      <c r="DM37" s="352"/>
      <c r="DN37" s="352"/>
      <c r="DO37" s="352"/>
      <c r="DP37" s="352"/>
      <c r="DQ37" s="352"/>
      <c r="DR37" s="352"/>
      <c r="DS37" s="352"/>
      <c r="DT37" s="352">
        <f t="shared" si="2"/>
        <v>9315</v>
      </c>
      <c r="DU37" s="352"/>
      <c r="DV37" s="352"/>
      <c r="DW37" s="352"/>
      <c r="DX37" s="352"/>
      <c r="DY37" s="352"/>
      <c r="DZ37" s="352"/>
      <c r="EA37" s="352"/>
      <c r="EB37" s="352"/>
      <c r="EC37" s="352"/>
      <c r="ED37" s="352"/>
      <c r="EE37" s="352"/>
      <c r="EF37" s="352"/>
      <c r="EG37" s="352"/>
      <c r="EH37" s="352"/>
      <c r="EI37" s="352"/>
      <c r="EJ37" s="352"/>
      <c r="EK37" s="352"/>
      <c r="EL37" s="352"/>
      <c r="EM37" s="352"/>
      <c r="EN37" s="352"/>
      <c r="EO37" s="352"/>
      <c r="EP37" s="352"/>
      <c r="EQ37" s="352"/>
      <c r="ER37" s="352"/>
      <c r="ES37" s="352"/>
      <c r="ET37" s="352"/>
      <c r="EU37" s="352"/>
      <c r="EV37" s="350">
        <f t="shared" si="0"/>
        <v>111780</v>
      </c>
      <c r="EW37" s="350"/>
      <c r="EX37" s="350"/>
      <c r="EY37" s="350"/>
      <c r="EZ37" s="350"/>
      <c r="FA37" s="350"/>
      <c r="FB37" s="350"/>
      <c r="FC37" s="350"/>
      <c r="FD37" s="350"/>
      <c r="FE37" s="350"/>
      <c r="FF37" s="350"/>
      <c r="FG37" s="350"/>
      <c r="FH37" s="350"/>
      <c r="FI37" s="350"/>
      <c r="FJ37" s="350"/>
      <c r="FK37" s="350"/>
      <c r="FL37" s="350"/>
      <c r="FM37" s="350"/>
      <c r="FN37" s="350"/>
      <c r="FO37" s="350"/>
      <c r="FP37" s="350"/>
      <c r="FQ37" s="350"/>
      <c r="FR37" s="350"/>
      <c r="FS37" s="350"/>
      <c r="FT37" s="350"/>
      <c r="FU37" s="350"/>
      <c r="FV37" s="350"/>
      <c r="FW37" s="350"/>
      <c r="FX37" s="350"/>
      <c r="FY37" s="350"/>
    </row>
    <row r="38" spans="1:181" x14ac:dyDescent="0.2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5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0" t="s">
        <v>263</v>
      </c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46">
        <v>0.75</v>
      </c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52">
        <v>1968</v>
      </c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>
        <f>9566</f>
        <v>9566</v>
      </c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>
        <f t="shared" si="1"/>
        <v>1730.1</v>
      </c>
      <c r="CY38" s="352"/>
      <c r="CZ38" s="352"/>
      <c r="DA38" s="352"/>
      <c r="DB38" s="352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>
        <f t="shared" si="2"/>
        <v>9948.0750000000007</v>
      </c>
      <c r="DU38" s="352"/>
      <c r="DV38" s="352"/>
      <c r="DW38" s="352"/>
      <c r="DX38" s="352"/>
      <c r="DY38" s="352"/>
      <c r="DZ38" s="352"/>
      <c r="EA38" s="352"/>
      <c r="EB38" s="352"/>
      <c r="EC38" s="352"/>
      <c r="ED38" s="352"/>
      <c r="EE38" s="352"/>
      <c r="EF38" s="352"/>
      <c r="EG38" s="352"/>
      <c r="EH38" s="352"/>
      <c r="EI38" s="352"/>
      <c r="EJ38" s="352"/>
      <c r="EK38" s="352"/>
      <c r="EL38" s="352"/>
      <c r="EM38" s="352"/>
      <c r="EN38" s="352"/>
      <c r="EO38" s="352"/>
      <c r="EP38" s="352"/>
      <c r="EQ38" s="352"/>
      <c r="ER38" s="352"/>
      <c r="ES38" s="352"/>
      <c r="ET38" s="352"/>
      <c r="EU38" s="352"/>
      <c r="EV38" s="350">
        <f t="shared" si="0"/>
        <v>119376.90000000001</v>
      </c>
      <c r="EW38" s="350"/>
      <c r="EX38" s="350"/>
      <c r="EY38" s="350"/>
      <c r="EZ38" s="350"/>
      <c r="FA38" s="350"/>
      <c r="FB38" s="350"/>
      <c r="FC38" s="350"/>
      <c r="FD38" s="350"/>
      <c r="FE38" s="350"/>
      <c r="FF38" s="350"/>
      <c r="FG38" s="350"/>
      <c r="FH38" s="350"/>
      <c r="FI38" s="350"/>
      <c r="FJ38" s="350"/>
      <c r="FK38" s="350"/>
      <c r="FL38" s="350"/>
      <c r="FM38" s="350"/>
      <c r="FN38" s="350"/>
      <c r="FO38" s="350"/>
      <c r="FP38" s="350"/>
      <c r="FQ38" s="350"/>
      <c r="FR38" s="350"/>
      <c r="FS38" s="350"/>
      <c r="FT38" s="350"/>
      <c r="FU38" s="350"/>
      <c r="FV38" s="350"/>
      <c r="FW38" s="350"/>
      <c r="FX38" s="350"/>
      <c r="FY38" s="350"/>
    </row>
    <row r="39" spans="1:181" ht="17.25" customHeight="1" x14ac:dyDescent="0.2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0" t="s">
        <v>205</v>
      </c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46">
        <v>1</v>
      </c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52">
        <v>2628</v>
      </c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>
        <f>6086+2628</f>
        <v>8714</v>
      </c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>
        <f t="shared" si="1"/>
        <v>1701.3</v>
      </c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2"/>
      <c r="DM39" s="352"/>
      <c r="DN39" s="352"/>
      <c r="DO39" s="352"/>
      <c r="DP39" s="352"/>
      <c r="DQ39" s="352"/>
      <c r="DR39" s="352"/>
      <c r="DS39" s="352"/>
      <c r="DT39" s="352">
        <f t="shared" si="2"/>
        <v>13043.3</v>
      </c>
      <c r="DU39" s="352"/>
      <c r="DV39" s="352"/>
      <c r="DW39" s="352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2"/>
      <c r="ER39" s="352"/>
      <c r="ES39" s="352"/>
      <c r="ET39" s="352"/>
      <c r="EU39" s="352"/>
      <c r="EV39" s="350">
        <f t="shared" si="0"/>
        <v>156519.59999999998</v>
      </c>
      <c r="EW39" s="350"/>
      <c r="EX39" s="350"/>
      <c r="EY39" s="350"/>
      <c r="EZ39" s="350"/>
      <c r="FA39" s="350"/>
      <c r="FB39" s="350"/>
      <c r="FC39" s="350"/>
      <c r="FD39" s="350"/>
      <c r="FE39" s="350"/>
      <c r="FF39" s="350"/>
      <c r="FG39" s="350"/>
      <c r="FH39" s="350"/>
      <c r="FI39" s="350"/>
      <c r="FJ39" s="350"/>
      <c r="FK39" s="350"/>
      <c r="FL39" s="350"/>
      <c r="FM39" s="350"/>
      <c r="FN39" s="350"/>
      <c r="FO39" s="350"/>
      <c r="FP39" s="350"/>
      <c r="FQ39" s="350"/>
      <c r="FR39" s="350"/>
      <c r="FS39" s="350"/>
      <c r="FT39" s="350"/>
      <c r="FU39" s="350"/>
      <c r="FV39" s="350"/>
      <c r="FW39" s="350"/>
      <c r="FX39" s="350"/>
      <c r="FY39" s="350"/>
    </row>
    <row r="40" spans="1:181" ht="38.25" customHeight="1" x14ac:dyDescent="0.2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0" t="s">
        <v>264</v>
      </c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46">
        <v>1</v>
      </c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52">
        <v>2892</v>
      </c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>
        <v>2892</v>
      </c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>
        <f t="shared" si="1"/>
        <v>867.6</v>
      </c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>
        <f t="shared" si="2"/>
        <v>6651.6</v>
      </c>
      <c r="DU40" s="352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0">
        <f t="shared" si="0"/>
        <v>79819.200000000012</v>
      </c>
      <c r="EW40" s="350"/>
      <c r="EX40" s="350"/>
      <c r="EY40" s="350"/>
      <c r="EZ40" s="350"/>
      <c r="FA40" s="350"/>
      <c r="FB40" s="350"/>
      <c r="FC40" s="350"/>
      <c r="FD40" s="350"/>
      <c r="FE40" s="350"/>
      <c r="FF40" s="350"/>
      <c r="FG40" s="350"/>
      <c r="FH40" s="350"/>
      <c r="FI40" s="350"/>
      <c r="FJ40" s="350"/>
      <c r="FK40" s="350"/>
      <c r="FL40" s="350"/>
      <c r="FM40" s="350"/>
      <c r="FN40" s="350"/>
      <c r="FO40" s="350"/>
      <c r="FP40" s="350"/>
      <c r="FQ40" s="350"/>
      <c r="FR40" s="350"/>
      <c r="FS40" s="350"/>
      <c r="FT40" s="350"/>
      <c r="FU40" s="350"/>
      <c r="FV40" s="350"/>
      <c r="FW40" s="350"/>
      <c r="FX40" s="350"/>
      <c r="FY40" s="350"/>
    </row>
    <row r="41" spans="1:181" ht="31.5" customHeight="1" x14ac:dyDescent="0.2">
      <c r="A41" s="350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0" t="s">
        <v>265</v>
      </c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46">
        <v>0.75</v>
      </c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52">
        <v>2892</v>
      </c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>
        <v>2892</v>
      </c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>
        <f t="shared" si="1"/>
        <v>867.6</v>
      </c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>
        <f t="shared" si="2"/>
        <v>4988.7000000000007</v>
      </c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0">
        <f t="shared" si="0"/>
        <v>59864.400000000009</v>
      </c>
      <c r="EW41" s="350"/>
      <c r="EX41" s="350"/>
      <c r="EY41" s="350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0"/>
      <c r="FK41" s="350"/>
      <c r="FL41" s="350"/>
      <c r="FM41" s="350"/>
      <c r="FN41" s="350"/>
      <c r="FO41" s="350"/>
      <c r="FP41" s="350"/>
      <c r="FQ41" s="350"/>
      <c r="FR41" s="350"/>
      <c r="FS41" s="350"/>
      <c r="FT41" s="350"/>
      <c r="FU41" s="350"/>
      <c r="FV41" s="350"/>
      <c r="FW41" s="350"/>
      <c r="FX41" s="350"/>
      <c r="FY41" s="350"/>
    </row>
    <row r="42" spans="1:181" ht="24.75" customHeight="1" x14ac:dyDescent="0.2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0" t="s">
        <v>266</v>
      </c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46">
        <v>0.5</v>
      </c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52">
        <v>2892</v>
      </c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2">
        <v>2892</v>
      </c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>
        <f t="shared" si="1"/>
        <v>867.6</v>
      </c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>
        <f t="shared" si="2"/>
        <v>3325.8</v>
      </c>
      <c r="DU42" s="352"/>
      <c r="DV42" s="352"/>
      <c r="DW42" s="352"/>
      <c r="DX42" s="352"/>
      <c r="DY42" s="352"/>
      <c r="DZ42" s="352"/>
      <c r="EA42" s="352"/>
      <c r="EB42" s="352"/>
      <c r="EC42" s="352"/>
      <c r="ED42" s="352"/>
      <c r="EE42" s="352"/>
      <c r="EF42" s="352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2"/>
      <c r="EU42" s="352"/>
      <c r="EV42" s="350">
        <f t="shared" si="0"/>
        <v>39909.600000000006</v>
      </c>
      <c r="EW42" s="350"/>
      <c r="EX42" s="350"/>
      <c r="EY42" s="350"/>
      <c r="EZ42" s="350"/>
      <c r="FA42" s="350"/>
      <c r="FB42" s="350"/>
      <c r="FC42" s="350"/>
      <c r="FD42" s="350"/>
      <c r="FE42" s="350"/>
      <c r="FF42" s="350"/>
      <c r="FG42" s="350"/>
      <c r="FH42" s="350"/>
      <c r="FI42" s="350"/>
      <c r="FJ42" s="350"/>
      <c r="FK42" s="350"/>
      <c r="FL42" s="350"/>
      <c r="FM42" s="350"/>
      <c r="FN42" s="350"/>
      <c r="FO42" s="350"/>
      <c r="FP42" s="350"/>
      <c r="FQ42" s="350"/>
      <c r="FR42" s="350"/>
      <c r="FS42" s="350"/>
      <c r="FT42" s="350"/>
      <c r="FU42" s="350"/>
      <c r="FV42" s="350"/>
      <c r="FW42" s="350"/>
      <c r="FX42" s="350"/>
      <c r="FY42" s="350"/>
    </row>
    <row r="43" spans="1:181" ht="39" customHeight="1" x14ac:dyDescent="0.2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0" t="s">
        <v>267</v>
      </c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46">
        <v>0.25</v>
      </c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52">
        <v>2892</v>
      </c>
      <c r="BY43" s="352"/>
      <c r="BZ43" s="352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2">
        <v>2892</v>
      </c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>
        <f t="shared" si="1"/>
        <v>867.6</v>
      </c>
      <c r="CY43" s="352"/>
      <c r="CZ43" s="352"/>
      <c r="DA43" s="352"/>
      <c r="DB43" s="352"/>
      <c r="DC43" s="352"/>
      <c r="DD43" s="352"/>
      <c r="DE43" s="352"/>
      <c r="DF43" s="352"/>
      <c r="DG43" s="352"/>
      <c r="DH43" s="352"/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>
        <f t="shared" si="2"/>
        <v>1662.9</v>
      </c>
      <c r="DU43" s="352"/>
      <c r="DV43" s="352"/>
      <c r="DW43" s="352"/>
      <c r="DX43" s="352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2"/>
      <c r="ER43" s="352"/>
      <c r="ES43" s="352"/>
      <c r="ET43" s="352"/>
      <c r="EU43" s="352"/>
      <c r="EV43" s="350">
        <f t="shared" si="0"/>
        <v>19954.800000000003</v>
      </c>
      <c r="EW43" s="350"/>
      <c r="EX43" s="350"/>
      <c r="EY43" s="350"/>
      <c r="EZ43" s="350"/>
      <c r="FA43" s="350"/>
      <c r="FB43" s="350"/>
      <c r="FC43" s="350"/>
      <c r="FD43" s="350"/>
      <c r="FE43" s="350"/>
      <c r="FF43" s="350"/>
      <c r="FG43" s="350"/>
      <c r="FH43" s="350"/>
      <c r="FI43" s="350"/>
      <c r="FJ43" s="350"/>
      <c r="FK43" s="350"/>
      <c r="FL43" s="350"/>
      <c r="FM43" s="350"/>
      <c r="FN43" s="350"/>
      <c r="FO43" s="350"/>
      <c r="FP43" s="350"/>
      <c r="FQ43" s="350"/>
      <c r="FR43" s="350"/>
      <c r="FS43" s="350"/>
      <c r="FT43" s="350"/>
      <c r="FU43" s="350"/>
      <c r="FV43" s="350"/>
      <c r="FW43" s="350"/>
      <c r="FX43" s="350"/>
      <c r="FY43" s="350"/>
    </row>
    <row r="44" spans="1:181" ht="27.75" customHeight="1" x14ac:dyDescent="0.2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0" t="s">
        <v>268</v>
      </c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46">
        <v>0.5</v>
      </c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52">
        <v>2892</v>
      </c>
      <c r="BY44" s="352"/>
      <c r="BZ44" s="352"/>
      <c r="CA44" s="352"/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352">
        <v>2892</v>
      </c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>
        <f t="shared" si="1"/>
        <v>867.6</v>
      </c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>
        <f t="shared" si="2"/>
        <v>3325.8</v>
      </c>
      <c r="DU44" s="352"/>
      <c r="DV44" s="352"/>
      <c r="DW44" s="352"/>
      <c r="DX44" s="352"/>
      <c r="DY44" s="352"/>
      <c r="DZ44" s="352"/>
      <c r="EA44" s="352"/>
      <c r="EB44" s="352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352"/>
      <c r="EP44" s="352"/>
      <c r="EQ44" s="352"/>
      <c r="ER44" s="352"/>
      <c r="ES44" s="352"/>
      <c r="ET44" s="352"/>
      <c r="EU44" s="352"/>
      <c r="EV44" s="350">
        <f t="shared" si="0"/>
        <v>39909.600000000006</v>
      </c>
      <c r="EW44" s="350"/>
      <c r="EX44" s="350"/>
      <c r="EY44" s="350"/>
      <c r="EZ44" s="350"/>
      <c r="FA44" s="350"/>
      <c r="FB44" s="350"/>
      <c r="FC44" s="350"/>
      <c r="FD44" s="350"/>
      <c r="FE44" s="350"/>
      <c r="FF44" s="350"/>
      <c r="FG44" s="350"/>
      <c r="FH44" s="350"/>
      <c r="FI44" s="350"/>
      <c r="FJ44" s="350"/>
      <c r="FK44" s="350"/>
      <c r="FL44" s="350"/>
      <c r="FM44" s="350"/>
      <c r="FN44" s="350"/>
      <c r="FO44" s="350"/>
      <c r="FP44" s="350"/>
      <c r="FQ44" s="350"/>
      <c r="FR44" s="350"/>
      <c r="FS44" s="350"/>
      <c r="FT44" s="350"/>
      <c r="FU44" s="350"/>
      <c r="FV44" s="350"/>
      <c r="FW44" s="350"/>
      <c r="FX44" s="350"/>
      <c r="FY44" s="350"/>
    </row>
    <row r="45" spans="1:181" ht="25.5" hidden="1" customHeight="1" x14ac:dyDescent="0.2">
      <c r="A45" s="350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52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0">
        <f t="shared" si="0"/>
        <v>0</v>
      </c>
      <c r="EW45" s="350"/>
      <c r="EX45" s="350"/>
      <c r="EY45" s="350"/>
      <c r="EZ45" s="350"/>
      <c r="FA45" s="350"/>
      <c r="FB45" s="350"/>
      <c r="FC45" s="350"/>
      <c r="FD45" s="350"/>
      <c r="FE45" s="350"/>
      <c r="FF45" s="350"/>
      <c r="FG45" s="350"/>
      <c r="FH45" s="350"/>
      <c r="FI45" s="350"/>
      <c r="FJ45" s="350"/>
      <c r="FK45" s="350"/>
      <c r="FL45" s="350"/>
      <c r="FM45" s="350"/>
      <c r="FN45" s="350"/>
      <c r="FO45" s="350"/>
      <c r="FP45" s="350"/>
      <c r="FQ45" s="350"/>
      <c r="FR45" s="350"/>
      <c r="FS45" s="350"/>
      <c r="FT45" s="350"/>
      <c r="FU45" s="350"/>
      <c r="FV45" s="350"/>
      <c r="FW45" s="350"/>
      <c r="FX45" s="350"/>
      <c r="FY45" s="350"/>
    </row>
    <row r="46" spans="1:181" ht="15" customHeight="1" x14ac:dyDescent="0.2">
      <c r="A46" s="350"/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0" t="s">
        <v>269</v>
      </c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46">
        <v>1</v>
      </c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52">
        <v>3906</v>
      </c>
      <c r="BY46" s="352"/>
      <c r="BZ46" s="352"/>
      <c r="CA46" s="352"/>
      <c r="CB46" s="352"/>
      <c r="CC46" s="352"/>
      <c r="CD46" s="352"/>
      <c r="CE46" s="352"/>
      <c r="CF46" s="352"/>
      <c r="CG46" s="352"/>
      <c r="CH46" s="352"/>
      <c r="CI46" s="352"/>
      <c r="CJ46" s="352"/>
      <c r="CK46" s="352"/>
      <c r="CL46" s="352"/>
      <c r="CM46" s="352">
        <f>8320+3906</f>
        <v>12226</v>
      </c>
      <c r="CN46" s="352"/>
      <c r="CO46" s="352"/>
      <c r="CP46" s="352"/>
      <c r="CQ46" s="352"/>
      <c r="CR46" s="352"/>
      <c r="CS46" s="352"/>
      <c r="CT46" s="352"/>
      <c r="CU46" s="352"/>
      <c r="CV46" s="352"/>
      <c r="CW46" s="352"/>
      <c r="CX46" s="352">
        <f t="shared" si="1"/>
        <v>2419.7999999999997</v>
      </c>
      <c r="CY46" s="352"/>
      <c r="CZ46" s="352"/>
      <c r="DA46" s="352"/>
      <c r="DB46" s="352"/>
      <c r="DC46" s="352"/>
      <c r="DD46" s="352"/>
      <c r="DE46" s="352"/>
      <c r="DF46" s="352"/>
      <c r="DG46" s="352"/>
      <c r="DH46" s="352"/>
      <c r="DI46" s="352"/>
      <c r="DJ46" s="352"/>
      <c r="DK46" s="352"/>
      <c r="DL46" s="352"/>
      <c r="DM46" s="352"/>
      <c r="DN46" s="352"/>
      <c r="DO46" s="352"/>
      <c r="DP46" s="352"/>
      <c r="DQ46" s="352"/>
      <c r="DR46" s="352"/>
      <c r="DS46" s="352"/>
      <c r="DT46" s="352">
        <f t="shared" si="2"/>
        <v>18551.8</v>
      </c>
      <c r="DU46" s="352"/>
      <c r="DV46" s="352"/>
      <c r="DW46" s="352"/>
      <c r="DX46" s="352"/>
      <c r="DY46" s="352"/>
      <c r="DZ46" s="352"/>
      <c r="EA46" s="352"/>
      <c r="EB46" s="352"/>
      <c r="EC46" s="352"/>
      <c r="ED46" s="352"/>
      <c r="EE46" s="352"/>
      <c r="EF46" s="352"/>
      <c r="EG46" s="352"/>
      <c r="EH46" s="352"/>
      <c r="EI46" s="352"/>
      <c r="EJ46" s="352"/>
      <c r="EK46" s="352"/>
      <c r="EL46" s="352"/>
      <c r="EM46" s="352"/>
      <c r="EN46" s="352"/>
      <c r="EO46" s="352"/>
      <c r="EP46" s="352"/>
      <c r="EQ46" s="352"/>
      <c r="ER46" s="352"/>
      <c r="ES46" s="352"/>
      <c r="ET46" s="352"/>
      <c r="EU46" s="352"/>
      <c r="EV46" s="350">
        <f t="shared" si="0"/>
        <v>222621.59999999998</v>
      </c>
      <c r="EW46" s="350"/>
      <c r="EX46" s="350"/>
      <c r="EY46" s="350"/>
      <c r="EZ46" s="350"/>
      <c r="FA46" s="350"/>
      <c r="FB46" s="350"/>
      <c r="FC46" s="350"/>
      <c r="FD46" s="350"/>
      <c r="FE46" s="350"/>
      <c r="FF46" s="350"/>
      <c r="FG46" s="350"/>
      <c r="FH46" s="350"/>
      <c r="FI46" s="350"/>
      <c r="FJ46" s="350"/>
      <c r="FK46" s="350"/>
      <c r="FL46" s="350"/>
      <c r="FM46" s="350"/>
      <c r="FN46" s="350"/>
      <c r="FO46" s="350"/>
      <c r="FP46" s="350"/>
      <c r="FQ46" s="350"/>
      <c r="FR46" s="350"/>
      <c r="FS46" s="350"/>
      <c r="FT46" s="350"/>
      <c r="FU46" s="350"/>
      <c r="FV46" s="350"/>
      <c r="FW46" s="350"/>
      <c r="FX46" s="350"/>
      <c r="FY46" s="350"/>
    </row>
    <row r="47" spans="1:181" s="382" customFormat="1" ht="14.25" customHeight="1" x14ac:dyDescent="0.2">
      <c r="A47" s="356" t="s">
        <v>193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8"/>
      <c r="BI47" s="349">
        <f>SUM(BI32:BI46)</f>
        <v>12</v>
      </c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59">
        <f>SUM(BX32:BX46)</f>
        <v>39294</v>
      </c>
      <c r="BY47" s="359"/>
      <c r="BZ47" s="359"/>
      <c r="CA47" s="359"/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>
        <f>SUM(CM32:CM46)</f>
        <v>76466</v>
      </c>
      <c r="CN47" s="359"/>
      <c r="CO47" s="359"/>
      <c r="CP47" s="359"/>
      <c r="CQ47" s="359"/>
      <c r="CR47" s="359"/>
      <c r="CS47" s="359"/>
      <c r="CT47" s="359"/>
      <c r="CU47" s="359"/>
      <c r="CV47" s="359"/>
      <c r="CW47" s="359"/>
      <c r="CX47" s="359">
        <f>SUM(CX32:CX46)</f>
        <v>17364</v>
      </c>
      <c r="CY47" s="359"/>
      <c r="CZ47" s="359"/>
      <c r="DA47" s="359"/>
      <c r="DB47" s="359"/>
      <c r="DC47" s="359"/>
      <c r="DD47" s="359"/>
      <c r="DE47" s="359"/>
      <c r="DF47" s="359"/>
      <c r="DG47" s="359"/>
      <c r="DH47" s="359"/>
      <c r="DI47" s="359"/>
      <c r="DJ47" s="359"/>
      <c r="DK47" s="359"/>
      <c r="DL47" s="359"/>
      <c r="DM47" s="359"/>
      <c r="DN47" s="359"/>
      <c r="DO47" s="359"/>
      <c r="DP47" s="359"/>
      <c r="DQ47" s="359"/>
      <c r="DR47" s="359"/>
      <c r="DS47" s="359"/>
      <c r="DT47" s="359">
        <f>SUM(DT32:DT46)</f>
        <v>121679.77500000001</v>
      </c>
      <c r="DU47" s="359"/>
      <c r="DV47" s="359"/>
      <c r="DW47" s="359"/>
      <c r="DX47" s="359"/>
      <c r="DY47" s="359"/>
      <c r="DZ47" s="359"/>
      <c r="EA47" s="359"/>
      <c r="EB47" s="359"/>
      <c r="EC47" s="359"/>
      <c r="ED47" s="359"/>
      <c r="EE47" s="359"/>
      <c r="EF47" s="359"/>
      <c r="EG47" s="359"/>
      <c r="EH47" s="359"/>
      <c r="EI47" s="359"/>
      <c r="EJ47" s="359"/>
      <c r="EK47" s="359"/>
      <c r="EL47" s="359"/>
      <c r="EM47" s="359"/>
      <c r="EN47" s="359"/>
      <c r="EO47" s="359"/>
      <c r="EP47" s="359"/>
      <c r="EQ47" s="359"/>
      <c r="ER47" s="359"/>
      <c r="ES47" s="359"/>
      <c r="ET47" s="359"/>
      <c r="EU47" s="359"/>
      <c r="EV47" s="350">
        <f t="shared" si="0"/>
        <v>1460157.3</v>
      </c>
      <c r="EW47" s="350"/>
      <c r="EX47" s="350"/>
      <c r="EY47" s="350"/>
      <c r="EZ47" s="350"/>
      <c r="FA47" s="350"/>
      <c r="FB47" s="350"/>
      <c r="FC47" s="350"/>
      <c r="FD47" s="350"/>
      <c r="FE47" s="350"/>
      <c r="FF47" s="350"/>
      <c r="FG47" s="350"/>
      <c r="FH47" s="350"/>
      <c r="FI47" s="350"/>
      <c r="FJ47" s="350"/>
      <c r="FK47" s="347"/>
      <c r="FL47" s="347"/>
      <c r="FM47" s="347"/>
      <c r="FN47" s="347"/>
      <c r="FO47" s="347"/>
      <c r="FP47" s="347"/>
      <c r="FQ47" s="347"/>
      <c r="FR47" s="347"/>
      <c r="FS47" s="347"/>
      <c r="FT47" s="347"/>
      <c r="FU47" s="347"/>
      <c r="FV47" s="347"/>
      <c r="FW47" s="347"/>
      <c r="FX47" s="347"/>
      <c r="FY47" s="347"/>
    </row>
    <row r="48" spans="1:181" s="382" customFormat="1" x14ac:dyDescent="0.2">
      <c r="A48" s="347" t="s">
        <v>270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2"/>
      <c r="CN48" s="352"/>
      <c r="CO48" s="352"/>
      <c r="CP48" s="352"/>
      <c r="CQ48" s="352"/>
      <c r="CR48" s="352"/>
      <c r="CS48" s="352"/>
      <c r="CT48" s="352"/>
      <c r="CU48" s="352"/>
      <c r="CV48" s="352"/>
      <c r="CW48" s="352"/>
      <c r="CX48" s="352"/>
      <c r="CY48" s="352"/>
      <c r="CZ48" s="352"/>
      <c r="DA48" s="352"/>
      <c r="DB48" s="352"/>
      <c r="DC48" s="352"/>
      <c r="DD48" s="352"/>
      <c r="DE48" s="352"/>
      <c r="DF48" s="352"/>
      <c r="DG48" s="352"/>
      <c r="DH48" s="352"/>
      <c r="DI48" s="359"/>
      <c r="DJ48" s="359"/>
      <c r="DK48" s="359"/>
      <c r="DL48" s="359"/>
      <c r="DM48" s="359"/>
      <c r="DN48" s="359"/>
      <c r="DO48" s="359"/>
      <c r="DP48" s="359"/>
      <c r="DQ48" s="359"/>
      <c r="DR48" s="359"/>
      <c r="DS48" s="359"/>
      <c r="DT48" s="352"/>
      <c r="DU48" s="352"/>
      <c r="DV48" s="352"/>
      <c r="DW48" s="352"/>
      <c r="DX48" s="352"/>
      <c r="DY48" s="352"/>
      <c r="DZ48" s="352"/>
      <c r="EA48" s="352"/>
      <c r="EB48" s="352"/>
      <c r="EC48" s="352"/>
      <c r="ED48" s="352"/>
      <c r="EE48" s="352"/>
      <c r="EF48" s="352"/>
      <c r="EG48" s="352"/>
      <c r="EH48" s="352"/>
      <c r="EI48" s="352"/>
      <c r="EJ48" s="352"/>
      <c r="EK48" s="352"/>
      <c r="EL48" s="352"/>
      <c r="EM48" s="352"/>
      <c r="EN48" s="352"/>
      <c r="EO48" s="352"/>
      <c r="EP48" s="352"/>
      <c r="EQ48" s="352"/>
      <c r="ER48" s="352"/>
      <c r="ES48" s="352"/>
      <c r="ET48" s="352"/>
      <c r="EU48" s="352"/>
      <c r="EV48" s="350">
        <f t="shared" si="0"/>
        <v>0</v>
      </c>
      <c r="EW48" s="350"/>
      <c r="EX48" s="350"/>
      <c r="EY48" s="350"/>
      <c r="EZ48" s="350"/>
      <c r="FA48" s="350"/>
      <c r="FB48" s="350"/>
      <c r="FC48" s="350"/>
      <c r="FD48" s="350"/>
      <c r="FE48" s="350"/>
      <c r="FF48" s="350"/>
      <c r="FG48" s="350"/>
      <c r="FH48" s="350"/>
      <c r="FI48" s="350"/>
      <c r="FJ48" s="350"/>
      <c r="FK48" s="347"/>
      <c r="FL48" s="347"/>
      <c r="FM48" s="347"/>
      <c r="FN48" s="347"/>
      <c r="FO48" s="347"/>
      <c r="FP48" s="347"/>
      <c r="FQ48" s="347"/>
      <c r="FR48" s="347"/>
      <c r="FS48" s="347"/>
      <c r="FT48" s="347"/>
      <c r="FU48" s="347"/>
      <c r="FV48" s="347"/>
      <c r="FW48" s="347"/>
      <c r="FX48" s="347"/>
      <c r="FY48" s="347"/>
    </row>
    <row r="49" spans="1:181" x14ac:dyDescent="0.2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0" t="s">
        <v>191</v>
      </c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46">
        <v>1</v>
      </c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52">
        <v>6204</v>
      </c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>
        <v>31204</v>
      </c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>
        <f t="shared" si="1"/>
        <v>5611.2</v>
      </c>
      <c r="CY49" s="352"/>
      <c r="CZ49" s="352"/>
      <c r="DA49" s="352"/>
      <c r="DB49" s="352"/>
      <c r="DC49" s="352"/>
      <c r="DD49" s="352"/>
      <c r="DE49" s="352"/>
      <c r="DF49" s="352"/>
      <c r="DG49" s="352"/>
      <c r="DH49" s="352"/>
      <c r="DI49" s="352"/>
      <c r="DJ49" s="352"/>
      <c r="DK49" s="352"/>
      <c r="DL49" s="352"/>
      <c r="DM49" s="352"/>
      <c r="DN49" s="352"/>
      <c r="DO49" s="352"/>
      <c r="DP49" s="352"/>
      <c r="DQ49" s="352"/>
      <c r="DR49" s="352"/>
      <c r="DS49" s="352"/>
      <c r="DT49" s="352">
        <f t="shared" si="2"/>
        <v>43019.199999999997</v>
      </c>
      <c r="DU49" s="352"/>
      <c r="DV49" s="352"/>
      <c r="DW49" s="352"/>
      <c r="DX49" s="352"/>
      <c r="DY49" s="352"/>
      <c r="DZ49" s="352"/>
      <c r="EA49" s="352"/>
      <c r="EB49" s="352"/>
      <c r="EC49" s="352"/>
      <c r="ED49" s="352"/>
      <c r="EE49" s="352"/>
      <c r="EF49" s="352"/>
      <c r="EG49" s="352"/>
      <c r="EH49" s="352"/>
      <c r="EI49" s="352"/>
      <c r="EJ49" s="352"/>
      <c r="EK49" s="352"/>
      <c r="EL49" s="352"/>
      <c r="EM49" s="352"/>
      <c r="EN49" s="352"/>
      <c r="EO49" s="352"/>
      <c r="EP49" s="352"/>
      <c r="EQ49" s="352"/>
      <c r="ER49" s="352"/>
      <c r="ES49" s="352"/>
      <c r="ET49" s="352"/>
      <c r="EU49" s="352"/>
      <c r="EV49" s="350">
        <f t="shared" si="0"/>
        <v>516230.39999999997</v>
      </c>
      <c r="EW49" s="350"/>
      <c r="EX49" s="350"/>
      <c r="EY49" s="350"/>
      <c r="EZ49" s="350"/>
      <c r="FA49" s="350"/>
      <c r="FB49" s="350"/>
      <c r="FC49" s="350"/>
      <c r="FD49" s="350"/>
      <c r="FE49" s="350"/>
      <c r="FF49" s="350"/>
      <c r="FG49" s="350"/>
      <c r="FH49" s="350"/>
      <c r="FI49" s="350"/>
      <c r="FJ49" s="350"/>
      <c r="FK49" s="350"/>
      <c r="FL49" s="350"/>
      <c r="FM49" s="350"/>
      <c r="FN49" s="350"/>
      <c r="FO49" s="350"/>
      <c r="FP49" s="350"/>
      <c r="FQ49" s="350"/>
      <c r="FR49" s="350"/>
      <c r="FS49" s="350"/>
      <c r="FT49" s="350"/>
      <c r="FU49" s="350"/>
      <c r="FV49" s="350"/>
      <c r="FW49" s="350"/>
      <c r="FX49" s="350"/>
      <c r="FY49" s="350"/>
    </row>
    <row r="50" spans="1:181" ht="24.75" customHeight="1" x14ac:dyDescent="0.2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0" t="s">
        <v>271</v>
      </c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46">
        <v>1</v>
      </c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52">
        <v>5688</v>
      </c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>
        <v>12024</v>
      </c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>
        <f t="shared" si="1"/>
        <v>2656.7999999999997</v>
      </c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>
        <f t="shared" si="2"/>
        <v>20368.8</v>
      </c>
      <c r="DU50" s="352"/>
      <c r="DV50" s="352"/>
      <c r="DW50" s="352"/>
      <c r="DX50" s="352"/>
      <c r="DY50" s="352"/>
      <c r="DZ50" s="352"/>
      <c r="EA50" s="352"/>
      <c r="EB50" s="352"/>
      <c r="EC50" s="352"/>
      <c r="ED50" s="352"/>
      <c r="EE50" s="352"/>
      <c r="EF50" s="352"/>
      <c r="EG50" s="352"/>
      <c r="EH50" s="352"/>
      <c r="EI50" s="352"/>
      <c r="EJ50" s="352"/>
      <c r="EK50" s="352"/>
      <c r="EL50" s="352"/>
      <c r="EM50" s="352"/>
      <c r="EN50" s="352"/>
      <c r="EO50" s="352"/>
      <c r="EP50" s="352"/>
      <c r="EQ50" s="352"/>
      <c r="ER50" s="352"/>
      <c r="ES50" s="352"/>
      <c r="ET50" s="352"/>
      <c r="EU50" s="352"/>
      <c r="EV50" s="350">
        <f t="shared" si="0"/>
        <v>244425.59999999998</v>
      </c>
      <c r="EW50" s="350"/>
      <c r="EX50" s="350"/>
      <c r="EY50" s="350"/>
      <c r="EZ50" s="350"/>
      <c r="FA50" s="350"/>
      <c r="FB50" s="350"/>
      <c r="FC50" s="350"/>
      <c r="FD50" s="350"/>
      <c r="FE50" s="350"/>
      <c r="FF50" s="350"/>
      <c r="FG50" s="350"/>
      <c r="FH50" s="350"/>
      <c r="FI50" s="350"/>
      <c r="FJ50" s="350"/>
      <c r="FK50" s="350"/>
      <c r="FL50" s="350"/>
      <c r="FM50" s="350"/>
      <c r="FN50" s="350"/>
      <c r="FO50" s="350"/>
      <c r="FP50" s="350"/>
      <c r="FQ50" s="350"/>
      <c r="FR50" s="350"/>
      <c r="FS50" s="350"/>
      <c r="FT50" s="350"/>
      <c r="FU50" s="350"/>
      <c r="FV50" s="350"/>
      <c r="FW50" s="350"/>
      <c r="FX50" s="350"/>
      <c r="FY50" s="350"/>
    </row>
    <row r="51" spans="1:181" ht="25.5" customHeight="1" x14ac:dyDescent="0.2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0" t="s">
        <v>272</v>
      </c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46">
        <v>1</v>
      </c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52">
        <v>5688</v>
      </c>
      <c r="BY51" s="352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352">
        <v>12024</v>
      </c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>
        <f t="shared" si="1"/>
        <v>2656.7999999999997</v>
      </c>
      <c r="CY51" s="352"/>
      <c r="CZ51" s="352"/>
      <c r="DA51" s="352"/>
      <c r="DB51" s="352"/>
      <c r="DC51" s="352"/>
      <c r="DD51" s="352"/>
      <c r="DE51" s="352"/>
      <c r="DF51" s="352"/>
      <c r="DG51" s="352"/>
      <c r="DH51" s="352"/>
      <c r="DI51" s="352"/>
      <c r="DJ51" s="352"/>
      <c r="DK51" s="352"/>
      <c r="DL51" s="352"/>
      <c r="DM51" s="352"/>
      <c r="DN51" s="352"/>
      <c r="DO51" s="352"/>
      <c r="DP51" s="352"/>
      <c r="DQ51" s="352"/>
      <c r="DR51" s="352"/>
      <c r="DS51" s="352"/>
      <c r="DT51" s="352">
        <f t="shared" si="2"/>
        <v>20368.8</v>
      </c>
      <c r="DU51" s="352"/>
      <c r="DV51" s="352"/>
      <c r="DW51" s="352"/>
      <c r="DX51" s="352"/>
      <c r="DY51" s="352"/>
      <c r="DZ51" s="352"/>
      <c r="EA51" s="352"/>
      <c r="EB51" s="352"/>
      <c r="EC51" s="352"/>
      <c r="ED51" s="352"/>
      <c r="EE51" s="352"/>
      <c r="EF51" s="352"/>
      <c r="EG51" s="352"/>
      <c r="EH51" s="352"/>
      <c r="EI51" s="352"/>
      <c r="EJ51" s="352"/>
      <c r="EK51" s="352"/>
      <c r="EL51" s="352"/>
      <c r="EM51" s="352"/>
      <c r="EN51" s="352"/>
      <c r="EO51" s="352"/>
      <c r="EP51" s="352"/>
      <c r="EQ51" s="352"/>
      <c r="ER51" s="352"/>
      <c r="ES51" s="352"/>
      <c r="ET51" s="352"/>
      <c r="EU51" s="352"/>
      <c r="EV51" s="350">
        <f t="shared" si="0"/>
        <v>244425.59999999998</v>
      </c>
      <c r="EW51" s="350"/>
      <c r="EX51" s="350"/>
      <c r="EY51" s="350"/>
      <c r="EZ51" s="350"/>
      <c r="FA51" s="350"/>
      <c r="FB51" s="350"/>
      <c r="FC51" s="350"/>
      <c r="FD51" s="350"/>
      <c r="FE51" s="350"/>
      <c r="FF51" s="350"/>
      <c r="FG51" s="350"/>
      <c r="FH51" s="350"/>
      <c r="FI51" s="350"/>
      <c r="FJ51" s="350"/>
      <c r="FK51" s="350"/>
      <c r="FL51" s="350"/>
      <c r="FM51" s="350"/>
      <c r="FN51" s="350"/>
      <c r="FO51" s="350"/>
      <c r="FP51" s="350"/>
      <c r="FQ51" s="350"/>
      <c r="FR51" s="350"/>
      <c r="FS51" s="350"/>
      <c r="FT51" s="350"/>
      <c r="FU51" s="350"/>
      <c r="FV51" s="350"/>
      <c r="FW51" s="350"/>
      <c r="FX51" s="350"/>
      <c r="FY51" s="350"/>
    </row>
    <row r="52" spans="1:181" ht="12.75" customHeight="1" x14ac:dyDescent="0.2">
      <c r="A52" s="353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5"/>
      <c r="U52" s="372"/>
      <c r="V52" s="373"/>
      <c r="W52" s="373"/>
      <c r="X52" s="373"/>
      <c r="Y52" s="373"/>
      <c r="Z52" s="373"/>
      <c r="AA52" s="373"/>
      <c r="AB52" s="373"/>
      <c r="AC52" s="373"/>
      <c r="AD52" s="374"/>
      <c r="AE52" s="353" t="s">
        <v>192</v>
      </c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5"/>
      <c r="BI52" s="375">
        <v>1</v>
      </c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6"/>
      <c r="BV52" s="376"/>
      <c r="BW52" s="377"/>
      <c r="BX52" s="378">
        <v>5688</v>
      </c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80"/>
      <c r="CM52" s="352">
        <f>18258.48+5688</f>
        <v>23946.48</v>
      </c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>
        <f t="shared" si="1"/>
        <v>4445.1719999999996</v>
      </c>
      <c r="CY52" s="352"/>
      <c r="CZ52" s="352"/>
      <c r="DA52" s="352"/>
      <c r="DB52" s="352"/>
      <c r="DC52" s="352"/>
      <c r="DD52" s="352"/>
      <c r="DE52" s="352"/>
      <c r="DF52" s="352"/>
      <c r="DG52" s="352"/>
      <c r="DH52" s="352"/>
      <c r="DI52" s="378"/>
      <c r="DJ52" s="379"/>
      <c r="DK52" s="379"/>
      <c r="DL52" s="379"/>
      <c r="DM52" s="379"/>
      <c r="DN52" s="379"/>
      <c r="DO52" s="379"/>
      <c r="DP52" s="379"/>
      <c r="DQ52" s="379"/>
      <c r="DR52" s="379"/>
      <c r="DS52" s="380"/>
      <c r="DT52" s="352">
        <f t="shared" si="2"/>
        <v>34079.652000000002</v>
      </c>
      <c r="DU52" s="352"/>
      <c r="DV52" s="352"/>
      <c r="DW52" s="352"/>
      <c r="DX52" s="352"/>
      <c r="DY52" s="352"/>
      <c r="DZ52" s="352"/>
      <c r="EA52" s="352"/>
      <c r="EB52" s="352"/>
      <c r="EC52" s="352"/>
      <c r="ED52" s="352"/>
      <c r="EE52" s="352"/>
      <c r="EF52" s="352"/>
      <c r="EG52" s="352"/>
      <c r="EH52" s="352"/>
      <c r="EI52" s="352"/>
      <c r="EJ52" s="352"/>
      <c r="EK52" s="352"/>
      <c r="EL52" s="352"/>
      <c r="EM52" s="352"/>
      <c r="EN52" s="352"/>
      <c r="EO52" s="352"/>
      <c r="EP52" s="352"/>
      <c r="EQ52" s="352"/>
      <c r="ER52" s="352"/>
      <c r="ES52" s="352"/>
      <c r="ET52" s="352"/>
      <c r="EU52" s="352"/>
      <c r="EV52" s="350">
        <f t="shared" si="0"/>
        <v>408955.82400000002</v>
      </c>
      <c r="EW52" s="350"/>
      <c r="EX52" s="350"/>
      <c r="EY52" s="350"/>
      <c r="EZ52" s="350"/>
      <c r="FA52" s="350"/>
      <c r="FB52" s="350"/>
      <c r="FC52" s="350"/>
      <c r="FD52" s="350"/>
      <c r="FE52" s="350"/>
      <c r="FF52" s="350"/>
      <c r="FG52" s="350"/>
      <c r="FH52" s="350"/>
      <c r="FI52" s="350"/>
      <c r="FJ52" s="350"/>
      <c r="FK52" s="353"/>
      <c r="FL52" s="354"/>
      <c r="FM52" s="354"/>
      <c r="FN52" s="354"/>
      <c r="FO52" s="354"/>
      <c r="FP52" s="354"/>
      <c r="FQ52" s="354"/>
      <c r="FR52" s="354"/>
      <c r="FS52" s="354"/>
      <c r="FT52" s="354"/>
      <c r="FU52" s="354"/>
      <c r="FV52" s="354"/>
      <c r="FW52" s="354"/>
      <c r="FX52" s="354"/>
      <c r="FY52" s="355"/>
    </row>
    <row r="53" spans="1:181" ht="12.75" customHeight="1" x14ac:dyDescent="0.2">
      <c r="A53" s="353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5"/>
      <c r="U53" s="372"/>
      <c r="V53" s="373"/>
      <c r="W53" s="373"/>
      <c r="X53" s="373"/>
      <c r="Y53" s="373"/>
      <c r="Z53" s="373"/>
      <c r="AA53" s="373"/>
      <c r="AB53" s="373"/>
      <c r="AC53" s="373"/>
      <c r="AD53" s="374"/>
      <c r="AE53" s="353" t="s">
        <v>273</v>
      </c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5"/>
      <c r="BI53" s="375">
        <v>1</v>
      </c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7"/>
      <c r="BX53" s="378">
        <v>5202</v>
      </c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80"/>
      <c r="CM53" s="352">
        <f>11702+5202</f>
        <v>16904</v>
      </c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>
        <f t="shared" si="1"/>
        <v>3315.9</v>
      </c>
      <c r="CY53" s="352"/>
      <c r="CZ53" s="352"/>
      <c r="DA53" s="352"/>
      <c r="DB53" s="352"/>
      <c r="DC53" s="352"/>
      <c r="DD53" s="352"/>
      <c r="DE53" s="352"/>
      <c r="DF53" s="352"/>
      <c r="DG53" s="352"/>
      <c r="DH53" s="352"/>
      <c r="DI53" s="378"/>
      <c r="DJ53" s="379"/>
      <c r="DK53" s="379"/>
      <c r="DL53" s="379"/>
      <c r="DM53" s="379"/>
      <c r="DN53" s="379"/>
      <c r="DO53" s="379"/>
      <c r="DP53" s="379"/>
      <c r="DQ53" s="379"/>
      <c r="DR53" s="379"/>
      <c r="DS53" s="380"/>
      <c r="DT53" s="352">
        <f t="shared" si="2"/>
        <v>25421.9</v>
      </c>
      <c r="DU53" s="352"/>
      <c r="DV53" s="352"/>
      <c r="DW53" s="352"/>
      <c r="DX53" s="352"/>
      <c r="DY53" s="352"/>
      <c r="DZ53" s="352"/>
      <c r="EA53" s="352"/>
      <c r="EB53" s="352"/>
      <c r="EC53" s="352"/>
      <c r="ED53" s="352"/>
      <c r="EE53" s="352"/>
      <c r="EF53" s="352"/>
      <c r="EG53" s="352"/>
      <c r="EH53" s="352"/>
      <c r="EI53" s="352"/>
      <c r="EJ53" s="352"/>
      <c r="EK53" s="352"/>
      <c r="EL53" s="352"/>
      <c r="EM53" s="352"/>
      <c r="EN53" s="352"/>
      <c r="EO53" s="352"/>
      <c r="EP53" s="352"/>
      <c r="EQ53" s="352"/>
      <c r="ER53" s="352"/>
      <c r="ES53" s="352"/>
      <c r="ET53" s="352"/>
      <c r="EU53" s="352"/>
      <c r="EV53" s="350">
        <f t="shared" si="0"/>
        <v>305062.80000000005</v>
      </c>
      <c r="EW53" s="350"/>
      <c r="EX53" s="350"/>
      <c r="EY53" s="350"/>
      <c r="EZ53" s="350"/>
      <c r="FA53" s="350"/>
      <c r="FB53" s="350"/>
      <c r="FC53" s="350"/>
      <c r="FD53" s="350"/>
      <c r="FE53" s="350"/>
      <c r="FF53" s="350"/>
      <c r="FG53" s="350"/>
      <c r="FH53" s="350"/>
      <c r="FI53" s="350"/>
      <c r="FJ53" s="350"/>
      <c r="FK53" s="353"/>
      <c r="FL53" s="354"/>
      <c r="FM53" s="354"/>
      <c r="FN53" s="354"/>
      <c r="FO53" s="354"/>
      <c r="FP53" s="354"/>
      <c r="FQ53" s="354"/>
      <c r="FR53" s="354"/>
      <c r="FS53" s="354"/>
      <c r="FT53" s="354"/>
      <c r="FU53" s="354"/>
      <c r="FV53" s="354"/>
      <c r="FW53" s="354"/>
      <c r="FX53" s="354"/>
      <c r="FY53" s="355"/>
    </row>
    <row r="54" spans="1:181" ht="12" customHeight="1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0" t="s">
        <v>194</v>
      </c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46">
        <v>1</v>
      </c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52">
        <v>5202</v>
      </c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  <c r="CJ54" s="352"/>
      <c r="CK54" s="352"/>
      <c r="CL54" s="352"/>
      <c r="CM54" s="352">
        <f>7802+5202</f>
        <v>13004</v>
      </c>
      <c r="CN54" s="352"/>
      <c r="CO54" s="352"/>
      <c r="CP54" s="352"/>
      <c r="CQ54" s="352"/>
      <c r="CR54" s="352"/>
      <c r="CS54" s="352"/>
      <c r="CT54" s="352"/>
      <c r="CU54" s="352"/>
      <c r="CV54" s="352"/>
      <c r="CW54" s="352"/>
      <c r="CX54" s="352">
        <f t="shared" si="1"/>
        <v>2730.9</v>
      </c>
      <c r="CY54" s="352"/>
      <c r="CZ54" s="352"/>
      <c r="DA54" s="352"/>
      <c r="DB54" s="352"/>
      <c r="DC54" s="352"/>
      <c r="DD54" s="352"/>
      <c r="DE54" s="352"/>
      <c r="DF54" s="352"/>
      <c r="DG54" s="352"/>
      <c r="DH54" s="352"/>
      <c r="DI54" s="352"/>
      <c r="DJ54" s="352"/>
      <c r="DK54" s="352"/>
      <c r="DL54" s="352"/>
      <c r="DM54" s="352"/>
      <c r="DN54" s="352"/>
      <c r="DO54" s="352"/>
      <c r="DP54" s="352"/>
      <c r="DQ54" s="352"/>
      <c r="DR54" s="352"/>
      <c r="DS54" s="352"/>
      <c r="DT54" s="352">
        <f t="shared" si="2"/>
        <v>20936.900000000001</v>
      </c>
      <c r="DU54" s="352"/>
      <c r="DV54" s="352"/>
      <c r="DW54" s="352"/>
      <c r="DX54" s="352"/>
      <c r="DY54" s="352"/>
      <c r="DZ54" s="352"/>
      <c r="EA54" s="352"/>
      <c r="EB54" s="352"/>
      <c r="EC54" s="352"/>
      <c r="ED54" s="352"/>
      <c r="EE54" s="352"/>
      <c r="EF54" s="352"/>
      <c r="EG54" s="352"/>
      <c r="EH54" s="352"/>
      <c r="EI54" s="352"/>
      <c r="EJ54" s="352"/>
      <c r="EK54" s="352"/>
      <c r="EL54" s="352"/>
      <c r="EM54" s="352"/>
      <c r="EN54" s="352"/>
      <c r="EO54" s="352"/>
      <c r="EP54" s="352"/>
      <c r="EQ54" s="352"/>
      <c r="ER54" s="352"/>
      <c r="ES54" s="352"/>
      <c r="ET54" s="352"/>
      <c r="EU54" s="352"/>
      <c r="EV54" s="350">
        <f t="shared" si="0"/>
        <v>251242.80000000002</v>
      </c>
      <c r="EW54" s="350"/>
      <c r="EX54" s="350"/>
      <c r="EY54" s="350"/>
      <c r="EZ54" s="350"/>
      <c r="FA54" s="350"/>
      <c r="FB54" s="350"/>
      <c r="FC54" s="350"/>
      <c r="FD54" s="350"/>
      <c r="FE54" s="350"/>
      <c r="FF54" s="350"/>
      <c r="FG54" s="350"/>
      <c r="FH54" s="350"/>
      <c r="FI54" s="350"/>
      <c r="FJ54" s="350"/>
      <c r="FK54" s="350"/>
      <c r="FL54" s="350"/>
      <c r="FM54" s="350"/>
      <c r="FN54" s="350"/>
      <c r="FO54" s="350"/>
      <c r="FP54" s="350"/>
      <c r="FQ54" s="350"/>
      <c r="FR54" s="350"/>
      <c r="FS54" s="350"/>
      <c r="FT54" s="350"/>
      <c r="FU54" s="350"/>
      <c r="FV54" s="350"/>
      <c r="FW54" s="350"/>
      <c r="FX54" s="350"/>
      <c r="FY54" s="350"/>
    </row>
    <row r="55" spans="1:181" ht="26.25" customHeight="1" x14ac:dyDescent="0.2">
      <c r="A55" s="353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5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0" t="s">
        <v>274</v>
      </c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46">
        <v>0.5</v>
      </c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52">
        <v>5688</v>
      </c>
      <c r="BY55" s="352"/>
      <c r="BZ55" s="352"/>
      <c r="CA55" s="352"/>
      <c r="CB55" s="352"/>
      <c r="CC55" s="352"/>
      <c r="CD55" s="352"/>
      <c r="CE55" s="352"/>
      <c r="CF55" s="352"/>
      <c r="CG55" s="352"/>
      <c r="CH55" s="352"/>
      <c r="CI55" s="352"/>
      <c r="CJ55" s="352"/>
      <c r="CK55" s="352"/>
      <c r="CL55" s="352"/>
      <c r="CM55" s="352">
        <v>5688</v>
      </c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>
        <f t="shared" si="1"/>
        <v>1706.3999999999999</v>
      </c>
      <c r="CY55" s="352"/>
      <c r="CZ55" s="352"/>
      <c r="DA55" s="352"/>
      <c r="DB55" s="352"/>
      <c r="DC55" s="352"/>
      <c r="DD55" s="352"/>
      <c r="DE55" s="352"/>
      <c r="DF55" s="352"/>
      <c r="DG55" s="352"/>
      <c r="DH55" s="352"/>
      <c r="DI55" s="352"/>
      <c r="DJ55" s="352"/>
      <c r="DK55" s="352"/>
      <c r="DL55" s="352"/>
      <c r="DM55" s="352"/>
      <c r="DN55" s="352"/>
      <c r="DO55" s="352"/>
      <c r="DP55" s="352"/>
      <c r="DQ55" s="352"/>
      <c r="DR55" s="352"/>
      <c r="DS55" s="352"/>
      <c r="DT55" s="352">
        <f t="shared" si="2"/>
        <v>6541.2</v>
      </c>
      <c r="DU55" s="352"/>
      <c r="DV55" s="352"/>
      <c r="DW55" s="352"/>
      <c r="DX55" s="352"/>
      <c r="DY55" s="352"/>
      <c r="DZ55" s="352"/>
      <c r="EA55" s="352"/>
      <c r="EB55" s="352"/>
      <c r="EC55" s="352"/>
      <c r="ED55" s="352"/>
      <c r="EE55" s="352"/>
      <c r="EF55" s="352"/>
      <c r="EG55" s="352"/>
      <c r="EH55" s="352"/>
      <c r="EI55" s="352"/>
      <c r="EJ55" s="352"/>
      <c r="EK55" s="352"/>
      <c r="EL55" s="352"/>
      <c r="EM55" s="352"/>
      <c r="EN55" s="352"/>
      <c r="EO55" s="352"/>
      <c r="EP55" s="352"/>
      <c r="EQ55" s="352"/>
      <c r="ER55" s="352"/>
      <c r="ES55" s="352"/>
      <c r="ET55" s="352"/>
      <c r="EU55" s="352"/>
      <c r="EV55" s="350">
        <f t="shared" si="0"/>
        <v>78494.399999999994</v>
      </c>
      <c r="EW55" s="350"/>
      <c r="EX55" s="350"/>
      <c r="EY55" s="350"/>
      <c r="EZ55" s="350"/>
      <c r="FA55" s="350"/>
      <c r="FB55" s="350"/>
      <c r="FC55" s="350"/>
      <c r="FD55" s="350"/>
      <c r="FE55" s="350"/>
      <c r="FF55" s="350"/>
      <c r="FG55" s="350"/>
      <c r="FH55" s="350"/>
      <c r="FI55" s="350"/>
      <c r="FJ55" s="350"/>
      <c r="FK55" s="350"/>
      <c r="FL55" s="350"/>
      <c r="FM55" s="350"/>
      <c r="FN55" s="350"/>
      <c r="FO55" s="350"/>
      <c r="FP55" s="350"/>
      <c r="FQ55" s="350"/>
      <c r="FR55" s="350"/>
      <c r="FS55" s="350"/>
      <c r="FT55" s="350"/>
      <c r="FU55" s="350"/>
      <c r="FV55" s="350"/>
      <c r="FW55" s="350"/>
      <c r="FX55" s="350"/>
      <c r="FY55" s="350"/>
    </row>
    <row r="56" spans="1:181" ht="16.5" customHeight="1" x14ac:dyDescent="0.2">
      <c r="A56" s="353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5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0" t="s">
        <v>275</v>
      </c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46">
        <v>1</v>
      </c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52">
        <v>3192</v>
      </c>
      <c r="BY56" s="352"/>
      <c r="BZ56" s="352"/>
      <c r="CA56" s="352"/>
      <c r="CB56" s="352"/>
      <c r="CC56" s="352"/>
      <c r="CD56" s="352"/>
      <c r="CE56" s="352"/>
      <c r="CF56" s="352"/>
      <c r="CG56" s="352"/>
      <c r="CH56" s="352"/>
      <c r="CI56" s="352"/>
      <c r="CJ56" s="352"/>
      <c r="CK56" s="352"/>
      <c r="CL56" s="352"/>
      <c r="CM56" s="352">
        <v>3192</v>
      </c>
      <c r="CN56" s="352"/>
      <c r="CO56" s="352"/>
      <c r="CP56" s="352"/>
      <c r="CQ56" s="352"/>
      <c r="CR56" s="352"/>
      <c r="CS56" s="352"/>
      <c r="CT56" s="352"/>
      <c r="CU56" s="352"/>
      <c r="CV56" s="352"/>
      <c r="CW56" s="352"/>
      <c r="CX56" s="352">
        <f t="shared" si="1"/>
        <v>957.59999999999991</v>
      </c>
      <c r="CY56" s="352"/>
      <c r="CZ56" s="352"/>
      <c r="DA56" s="352"/>
      <c r="DB56" s="352"/>
      <c r="DC56" s="352"/>
      <c r="DD56" s="352"/>
      <c r="DE56" s="352"/>
      <c r="DF56" s="352"/>
      <c r="DG56" s="352"/>
      <c r="DH56" s="352"/>
      <c r="DI56" s="352"/>
      <c r="DJ56" s="352"/>
      <c r="DK56" s="352"/>
      <c r="DL56" s="352"/>
      <c r="DM56" s="352"/>
      <c r="DN56" s="352"/>
      <c r="DO56" s="352"/>
      <c r="DP56" s="352"/>
      <c r="DQ56" s="352"/>
      <c r="DR56" s="352"/>
      <c r="DS56" s="352"/>
      <c r="DT56" s="352">
        <f t="shared" si="2"/>
        <v>7341.6</v>
      </c>
      <c r="DU56" s="352"/>
      <c r="DV56" s="352"/>
      <c r="DW56" s="352"/>
      <c r="DX56" s="352"/>
      <c r="DY56" s="352"/>
      <c r="DZ56" s="352"/>
      <c r="EA56" s="352"/>
      <c r="EB56" s="352"/>
      <c r="EC56" s="352"/>
      <c r="ED56" s="352"/>
      <c r="EE56" s="352"/>
      <c r="EF56" s="352"/>
      <c r="EG56" s="352"/>
      <c r="EH56" s="352"/>
      <c r="EI56" s="352"/>
      <c r="EJ56" s="352"/>
      <c r="EK56" s="352"/>
      <c r="EL56" s="352"/>
      <c r="EM56" s="352"/>
      <c r="EN56" s="352"/>
      <c r="EO56" s="352"/>
      <c r="EP56" s="352"/>
      <c r="EQ56" s="352"/>
      <c r="ER56" s="352"/>
      <c r="ES56" s="352"/>
      <c r="ET56" s="352"/>
      <c r="EU56" s="352"/>
      <c r="EV56" s="350">
        <f t="shared" si="0"/>
        <v>88099.200000000012</v>
      </c>
      <c r="EW56" s="350"/>
      <c r="EX56" s="350"/>
      <c r="EY56" s="350"/>
      <c r="EZ56" s="350"/>
      <c r="FA56" s="350"/>
      <c r="FB56" s="350"/>
      <c r="FC56" s="350"/>
      <c r="FD56" s="350"/>
      <c r="FE56" s="350"/>
      <c r="FF56" s="350"/>
      <c r="FG56" s="350"/>
      <c r="FH56" s="350"/>
      <c r="FI56" s="350"/>
      <c r="FJ56" s="350"/>
      <c r="FK56" s="350"/>
      <c r="FL56" s="350"/>
      <c r="FM56" s="350"/>
      <c r="FN56" s="350"/>
      <c r="FO56" s="350"/>
      <c r="FP56" s="350"/>
      <c r="FQ56" s="350"/>
      <c r="FR56" s="350"/>
      <c r="FS56" s="350"/>
      <c r="FT56" s="350"/>
      <c r="FU56" s="350"/>
      <c r="FV56" s="350"/>
      <c r="FW56" s="350"/>
      <c r="FX56" s="350"/>
      <c r="FY56" s="350"/>
    </row>
    <row r="57" spans="1:181" ht="18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0" t="s">
        <v>276</v>
      </c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46">
        <v>1</v>
      </c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52">
        <v>5202</v>
      </c>
      <c r="BY57" s="352"/>
      <c r="BZ57" s="352"/>
      <c r="CA57" s="352"/>
      <c r="CB57" s="352"/>
      <c r="CC57" s="352"/>
      <c r="CD57" s="352"/>
      <c r="CE57" s="352"/>
      <c r="CF57" s="352"/>
      <c r="CG57" s="352"/>
      <c r="CH57" s="352"/>
      <c r="CI57" s="352"/>
      <c r="CJ57" s="352"/>
      <c r="CK57" s="352"/>
      <c r="CL57" s="352"/>
      <c r="CM57" s="352">
        <v>5202</v>
      </c>
      <c r="CN57" s="352"/>
      <c r="CO57" s="352"/>
      <c r="CP57" s="352"/>
      <c r="CQ57" s="352"/>
      <c r="CR57" s="352"/>
      <c r="CS57" s="352"/>
      <c r="CT57" s="352"/>
      <c r="CU57" s="352"/>
      <c r="CV57" s="352"/>
      <c r="CW57" s="352"/>
      <c r="CX57" s="352">
        <f t="shared" si="1"/>
        <v>1560.6</v>
      </c>
      <c r="CY57" s="352"/>
      <c r="CZ57" s="352"/>
      <c r="DA57" s="352"/>
      <c r="DB57" s="352"/>
      <c r="DC57" s="352"/>
      <c r="DD57" s="352"/>
      <c r="DE57" s="352"/>
      <c r="DF57" s="352"/>
      <c r="DG57" s="352"/>
      <c r="DH57" s="352"/>
      <c r="DI57" s="352"/>
      <c r="DJ57" s="352"/>
      <c r="DK57" s="352"/>
      <c r="DL57" s="352"/>
      <c r="DM57" s="352"/>
      <c r="DN57" s="352"/>
      <c r="DO57" s="352"/>
      <c r="DP57" s="352"/>
      <c r="DQ57" s="352"/>
      <c r="DR57" s="352"/>
      <c r="DS57" s="352"/>
      <c r="DT57" s="352">
        <f t="shared" si="2"/>
        <v>11964.6</v>
      </c>
      <c r="DU57" s="352"/>
      <c r="DV57" s="352"/>
      <c r="DW57" s="352"/>
      <c r="DX57" s="352"/>
      <c r="DY57" s="352"/>
      <c r="DZ57" s="352"/>
      <c r="EA57" s="352"/>
      <c r="EB57" s="352"/>
      <c r="EC57" s="352"/>
      <c r="ED57" s="352"/>
      <c r="EE57" s="352"/>
      <c r="EF57" s="352"/>
      <c r="EG57" s="352"/>
      <c r="EH57" s="352"/>
      <c r="EI57" s="352"/>
      <c r="EJ57" s="352"/>
      <c r="EK57" s="352"/>
      <c r="EL57" s="352"/>
      <c r="EM57" s="352"/>
      <c r="EN57" s="352"/>
      <c r="EO57" s="352"/>
      <c r="EP57" s="352"/>
      <c r="EQ57" s="352"/>
      <c r="ER57" s="352"/>
      <c r="ES57" s="352"/>
      <c r="ET57" s="352"/>
      <c r="EU57" s="352"/>
      <c r="EV57" s="350">
        <f t="shared" si="0"/>
        <v>143575.20000000001</v>
      </c>
      <c r="EW57" s="350"/>
      <c r="EX57" s="350"/>
      <c r="EY57" s="350"/>
      <c r="EZ57" s="350"/>
      <c r="FA57" s="350"/>
      <c r="FB57" s="350"/>
      <c r="FC57" s="350"/>
      <c r="FD57" s="350"/>
      <c r="FE57" s="350"/>
      <c r="FF57" s="350"/>
      <c r="FG57" s="350"/>
      <c r="FH57" s="350"/>
      <c r="FI57" s="350"/>
      <c r="FJ57" s="350"/>
      <c r="FK57" s="350"/>
      <c r="FL57" s="350"/>
      <c r="FM57" s="350"/>
      <c r="FN57" s="350"/>
      <c r="FO57" s="350"/>
      <c r="FP57" s="350"/>
      <c r="FQ57" s="350"/>
      <c r="FR57" s="350"/>
      <c r="FS57" s="350"/>
      <c r="FT57" s="350"/>
      <c r="FU57" s="350"/>
      <c r="FV57" s="350"/>
      <c r="FW57" s="350"/>
      <c r="FX57" s="350"/>
      <c r="FY57" s="350"/>
    </row>
    <row r="58" spans="1:181" ht="14.25" customHeight="1" x14ac:dyDescent="0.2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0" t="s">
        <v>277</v>
      </c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46">
        <v>1</v>
      </c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52">
        <v>5202</v>
      </c>
      <c r="BY58" s="352"/>
      <c r="BZ58" s="352"/>
      <c r="CA58" s="352"/>
      <c r="CB58" s="352"/>
      <c r="CC58" s="352"/>
      <c r="CD58" s="352"/>
      <c r="CE58" s="352"/>
      <c r="CF58" s="352"/>
      <c r="CG58" s="352"/>
      <c r="CH58" s="352"/>
      <c r="CI58" s="352"/>
      <c r="CJ58" s="352"/>
      <c r="CK58" s="352"/>
      <c r="CL58" s="352"/>
      <c r="CM58" s="352">
        <v>5202</v>
      </c>
      <c r="CN58" s="352"/>
      <c r="CO58" s="352"/>
      <c r="CP58" s="352"/>
      <c r="CQ58" s="352"/>
      <c r="CR58" s="352"/>
      <c r="CS58" s="352"/>
      <c r="CT58" s="352"/>
      <c r="CU58" s="352"/>
      <c r="CV58" s="352"/>
      <c r="CW58" s="352"/>
      <c r="CX58" s="352">
        <f t="shared" si="1"/>
        <v>1560.6</v>
      </c>
      <c r="CY58" s="352"/>
      <c r="CZ58" s="352"/>
      <c r="DA58" s="352"/>
      <c r="DB58" s="352"/>
      <c r="DC58" s="352"/>
      <c r="DD58" s="352"/>
      <c r="DE58" s="352"/>
      <c r="DF58" s="352"/>
      <c r="DG58" s="352"/>
      <c r="DH58" s="352"/>
      <c r="DI58" s="352"/>
      <c r="DJ58" s="352"/>
      <c r="DK58" s="352"/>
      <c r="DL58" s="352"/>
      <c r="DM58" s="352"/>
      <c r="DN58" s="352"/>
      <c r="DO58" s="352"/>
      <c r="DP58" s="352"/>
      <c r="DQ58" s="352"/>
      <c r="DR58" s="352"/>
      <c r="DS58" s="352"/>
      <c r="DT58" s="352">
        <f t="shared" si="2"/>
        <v>11964.6</v>
      </c>
      <c r="DU58" s="352"/>
      <c r="DV58" s="352"/>
      <c r="DW58" s="352"/>
      <c r="DX58" s="352"/>
      <c r="DY58" s="352"/>
      <c r="DZ58" s="352"/>
      <c r="EA58" s="352"/>
      <c r="EB58" s="352"/>
      <c r="EC58" s="352"/>
      <c r="ED58" s="352"/>
      <c r="EE58" s="352"/>
      <c r="EF58" s="352"/>
      <c r="EG58" s="352"/>
      <c r="EH58" s="352"/>
      <c r="EI58" s="352"/>
      <c r="EJ58" s="352"/>
      <c r="EK58" s="352"/>
      <c r="EL58" s="352"/>
      <c r="EM58" s="352"/>
      <c r="EN58" s="352"/>
      <c r="EO58" s="352"/>
      <c r="EP58" s="352"/>
      <c r="EQ58" s="352"/>
      <c r="ER58" s="352"/>
      <c r="ES58" s="352"/>
      <c r="ET58" s="352"/>
      <c r="EU58" s="352"/>
      <c r="EV58" s="350">
        <f t="shared" si="0"/>
        <v>143575.20000000001</v>
      </c>
      <c r="EW58" s="350"/>
      <c r="EX58" s="350"/>
      <c r="EY58" s="350"/>
      <c r="EZ58" s="350"/>
      <c r="FA58" s="350"/>
      <c r="FB58" s="350"/>
      <c r="FC58" s="350"/>
      <c r="FD58" s="350"/>
      <c r="FE58" s="350"/>
      <c r="FF58" s="350"/>
      <c r="FG58" s="350"/>
      <c r="FH58" s="350"/>
      <c r="FI58" s="350"/>
      <c r="FJ58" s="350"/>
      <c r="FK58" s="350"/>
      <c r="FL58" s="350"/>
      <c r="FM58" s="350"/>
      <c r="FN58" s="350"/>
      <c r="FO58" s="350"/>
      <c r="FP58" s="350"/>
      <c r="FQ58" s="350"/>
      <c r="FR58" s="350"/>
      <c r="FS58" s="350"/>
      <c r="FT58" s="350"/>
      <c r="FU58" s="350"/>
      <c r="FV58" s="350"/>
      <c r="FW58" s="350"/>
      <c r="FX58" s="350"/>
      <c r="FY58" s="350"/>
    </row>
    <row r="59" spans="1:181" ht="14.25" customHeight="1" x14ac:dyDescent="0.2">
      <c r="A59" s="350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0" t="s">
        <v>278</v>
      </c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46">
        <v>1</v>
      </c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52">
        <v>5202</v>
      </c>
      <c r="BY59" s="352"/>
      <c r="BZ59" s="352"/>
      <c r="CA59" s="352"/>
      <c r="CB59" s="352"/>
      <c r="CC59" s="352"/>
      <c r="CD59" s="352"/>
      <c r="CE59" s="352"/>
      <c r="CF59" s="352"/>
      <c r="CG59" s="352"/>
      <c r="CH59" s="352"/>
      <c r="CI59" s="352"/>
      <c r="CJ59" s="352"/>
      <c r="CK59" s="352"/>
      <c r="CL59" s="352"/>
      <c r="CM59" s="352">
        <v>5202</v>
      </c>
      <c r="CN59" s="352"/>
      <c r="CO59" s="352"/>
      <c r="CP59" s="352"/>
      <c r="CQ59" s="352"/>
      <c r="CR59" s="352"/>
      <c r="CS59" s="352"/>
      <c r="CT59" s="352"/>
      <c r="CU59" s="352"/>
      <c r="CV59" s="352"/>
      <c r="CW59" s="352"/>
      <c r="CX59" s="352">
        <f t="shared" si="1"/>
        <v>1560.6</v>
      </c>
      <c r="CY59" s="352"/>
      <c r="CZ59" s="352"/>
      <c r="DA59" s="352"/>
      <c r="DB59" s="352"/>
      <c r="DC59" s="352"/>
      <c r="DD59" s="352"/>
      <c r="DE59" s="352"/>
      <c r="DF59" s="352"/>
      <c r="DG59" s="352"/>
      <c r="DH59" s="352"/>
      <c r="DI59" s="352"/>
      <c r="DJ59" s="352"/>
      <c r="DK59" s="352"/>
      <c r="DL59" s="352"/>
      <c r="DM59" s="352"/>
      <c r="DN59" s="352"/>
      <c r="DO59" s="352"/>
      <c r="DP59" s="352"/>
      <c r="DQ59" s="352"/>
      <c r="DR59" s="352"/>
      <c r="DS59" s="352"/>
      <c r="DT59" s="352">
        <f t="shared" si="2"/>
        <v>11964.6</v>
      </c>
      <c r="DU59" s="352"/>
      <c r="DV59" s="352"/>
      <c r="DW59" s="352"/>
      <c r="DX59" s="352"/>
      <c r="DY59" s="352"/>
      <c r="DZ59" s="352"/>
      <c r="EA59" s="352"/>
      <c r="EB59" s="352"/>
      <c r="EC59" s="352"/>
      <c r="ED59" s="352"/>
      <c r="EE59" s="352"/>
      <c r="EF59" s="352"/>
      <c r="EG59" s="352"/>
      <c r="EH59" s="352"/>
      <c r="EI59" s="352"/>
      <c r="EJ59" s="352"/>
      <c r="EK59" s="352"/>
      <c r="EL59" s="352"/>
      <c r="EM59" s="352"/>
      <c r="EN59" s="352"/>
      <c r="EO59" s="352"/>
      <c r="EP59" s="352"/>
      <c r="EQ59" s="352"/>
      <c r="ER59" s="352"/>
      <c r="ES59" s="352"/>
      <c r="ET59" s="352"/>
      <c r="EU59" s="352"/>
      <c r="EV59" s="350">
        <f t="shared" si="0"/>
        <v>143575.20000000001</v>
      </c>
      <c r="EW59" s="350"/>
      <c r="EX59" s="350"/>
      <c r="EY59" s="350"/>
      <c r="EZ59" s="350"/>
      <c r="FA59" s="350"/>
      <c r="FB59" s="350"/>
      <c r="FC59" s="350"/>
      <c r="FD59" s="350"/>
      <c r="FE59" s="350"/>
      <c r="FF59" s="350"/>
      <c r="FG59" s="350"/>
      <c r="FH59" s="350"/>
      <c r="FI59" s="350"/>
      <c r="FJ59" s="350"/>
      <c r="FK59" s="350"/>
      <c r="FL59" s="350"/>
      <c r="FM59" s="350"/>
      <c r="FN59" s="350"/>
      <c r="FO59" s="350"/>
      <c r="FP59" s="350"/>
      <c r="FQ59" s="350"/>
      <c r="FR59" s="350"/>
      <c r="FS59" s="350"/>
      <c r="FT59" s="350"/>
      <c r="FU59" s="350"/>
      <c r="FV59" s="350"/>
      <c r="FW59" s="350"/>
      <c r="FX59" s="350"/>
      <c r="FY59" s="350"/>
    </row>
    <row r="60" spans="1:181" ht="16.5" customHeight="1" x14ac:dyDescent="0.2">
      <c r="A60" s="350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0" t="s">
        <v>279</v>
      </c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46">
        <v>1</v>
      </c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52">
        <v>4308</v>
      </c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>
        <f>6258+4308</f>
        <v>10566</v>
      </c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>
        <f t="shared" si="1"/>
        <v>2231.1</v>
      </c>
      <c r="CY60" s="352"/>
      <c r="CZ60" s="352"/>
      <c r="DA60" s="352"/>
      <c r="DB60" s="352"/>
      <c r="DC60" s="352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>
        <f t="shared" si="2"/>
        <v>17105.099999999999</v>
      </c>
      <c r="DU60" s="352"/>
      <c r="DV60" s="352"/>
      <c r="DW60" s="352"/>
      <c r="DX60" s="352"/>
      <c r="DY60" s="352"/>
      <c r="DZ60" s="352"/>
      <c r="EA60" s="352"/>
      <c r="EB60" s="352"/>
      <c r="EC60" s="352"/>
      <c r="ED60" s="352"/>
      <c r="EE60" s="352"/>
      <c r="EF60" s="352"/>
      <c r="EG60" s="352"/>
      <c r="EH60" s="352"/>
      <c r="EI60" s="352"/>
      <c r="EJ60" s="352"/>
      <c r="EK60" s="352"/>
      <c r="EL60" s="352"/>
      <c r="EM60" s="352"/>
      <c r="EN60" s="352"/>
      <c r="EO60" s="352"/>
      <c r="EP60" s="352"/>
      <c r="EQ60" s="352"/>
      <c r="ER60" s="352"/>
      <c r="ES60" s="352"/>
      <c r="ET60" s="352"/>
      <c r="EU60" s="352"/>
      <c r="EV60" s="350">
        <f t="shared" si="0"/>
        <v>205261.19999999998</v>
      </c>
      <c r="EW60" s="350"/>
      <c r="EX60" s="350"/>
      <c r="EY60" s="350"/>
      <c r="EZ60" s="350"/>
      <c r="FA60" s="350"/>
      <c r="FB60" s="350"/>
      <c r="FC60" s="350"/>
      <c r="FD60" s="350"/>
      <c r="FE60" s="350"/>
      <c r="FF60" s="350"/>
      <c r="FG60" s="350"/>
      <c r="FH60" s="350"/>
      <c r="FI60" s="350"/>
      <c r="FJ60" s="350"/>
      <c r="FK60" s="350"/>
      <c r="FL60" s="350"/>
      <c r="FM60" s="350"/>
      <c r="FN60" s="350"/>
      <c r="FO60" s="350"/>
      <c r="FP60" s="350"/>
      <c r="FQ60" s="350"/>
      <c r="FR60" s="350"/>
      <c r="FS60" s="350"/>
      <c r="FT60" s="350"/>
      <c r="FU60" s="350"/>
      <c r="FV60" s="350"/>
      <c r="FW60" s="350"/>
      <c r="FX60" s="350"/>
      <c r="FY60" s="350"/>
    </row>
    <row r="61" spans="1:181" ht="19.5" customHeight="1" x14ac:dyDescent="0.2">
      <c r="A61" s="353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5"/>
      <c r="U61" s="372"/>
      <c r="V61" s="373"/>
      <c r="W61" s="373"/>
      <c r="X61" s="373"/>
      <c r="Y61" s="373"/>
      <c r="Z61" s="373"/>
      <c r="AA61" s="373"/>
      <c r="AB61" s="373"/>
      <c r="AC61" s="373"/>
      <c r="AD61" s="374"/>
      <c r="AE61" s="353" t="s">
        <v>280</v>
      </c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5"/>
      <c r="BI61" s="375">
        <v>0.5</v>
      </c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76"/>
      <c r="BU61" s="376"/>
      <c r="BV61" s="376"/>
      <c r="BW61" s="377"/>
      <c r="BX61" s="378">
        <v>4746</v>
      </c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80"/>
      <c r="CM61" s="378">
        <v>4746</v>
      </c>
      <c r="CN61" s="379"/>
      <c r="CO61" s="379"/>
      <c r="CP61" s="379"/>
      <c r="CQ61" s="379"/>
      <c r="CR61" s="379"/>
      <c r="CS61" s="379"/>
      <c r="CT61" s="379"/>
      <c r="CU61" s="379"/>
      <c r="CV61" s="379"/>
      <c r="CW61" s="380"/>
      <c r="CX61" s="378">
        <f t="shared" si="1"/>
        <v>1423.8</v>
      </c>
      <c r="CY61" s="379"/>
      <c r="CZ61" s="379"/>
      <c r="DA61" s="379"/>
      <c r="DB61" s="379"/>
      <c r="DC61" s="379"/>
      <c r="DD61" s="379"/>
      <c r="DE61" s="379"/>
      <c r="DF61" s="379"/>
      <c r="DG61" s="379"/>
      <c r="DH61" s="380"/>
      <c r="DI61" s="378"/>
      <c r="DJ61" s="379"/>
      <c r="DK61" s="379"/>
      <c r="DL61" s="379"/>
      <c r="DM61" s="379"/>
      <c r="DN61" s="379"/>
      <c r="DO61" s="379"/>
      <c r="DP61" s="379"/>
      <c r="DQ61" s="379"/>
      <c r="DR61" s="379"/>
      <c r="DS61" s="380"/>
      <c r="DT61" s="378">
        <f t="shared" si="2"/>
        <v>5457.9</v>
      </c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80"/>
      <c r="EV61" s="350">
        <f t="shared" si="0"/>
        <v>65494.799999999996</v>
      </c>
      <c r="EW61" s="350"/>
      <c r="EX61" s="350"/>
      <c r="EY61" s="350"/>
      <c r="EZ61" s="350"/>
      <c r="FA61" s="350"/>
      <c r="FB61" s="350"/>
      <c r="FC61" s="350"/>
      <c r="FD61" s="350"/>
      <c r="FE61" s="350"/>
      <c r="FF61" s="350"/>
      <c r="FG61" s="350"/>
      <c r="FH61" s="350"/>
      <c r="FI61" s="350"/>
      <c r="FJ61" s="350"/>
      <c r="FK61" s="353"/>
      <c r="FL61" s="354"/>
      <c r="FM61" s="354"/>
      <c r="FN61" s="354"/>
      <c r="FO61" s="354"/>
      <c r="FP61" s="354"/>
      <c r="FQ61" s="354"/>
      <c r="FR61" s="354"/>
      <c r="FS61" s="354"/>
      <c r="FT61" s="354"/>
      <c r="FU61" s="354"/>
      <c r="FV61" s="354"/>
      <c r="FW61" s="354"/>
      <c r="FX61" s="354"/>
      <c r="FY61" s="355"/>
    </row>
    <row r="62" spans="1:181" s="382" customFormat="1" x14ac:dyDescent="0.2">
      <c r="A62" s="356" t="s">
        <v>193</v>
      </c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8"/>
      <c r="BI62" s="349">
        <f>SUM(BI49:BI61)</f>
        <v>12</v>
      </c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59">
        <f>SUM(BX49:BX61)</f>
        <v>67212</v>
      </c>
      <c r="BY62" s="359"/>
      <c r="BZ62" s="359"/>
      <c r="CA62" s="359"/>
      <c r="CB62" s="359"/>
      <c r="CC62" s="359"/>
      <c r="CD62" s="359"/>
      <c r="CE62" s="359"/>
      <c r="CF62" s="359"/>
      <c r="CG62" s="359"/>
      <c r="CH62" s="359"/>
      <c r="CI62" s="359"/>
      <c r="CJ62" s="359"/>
      <c r="CK62" s="359"/>
      <c r="CL62" s="359"/>
      <c r="CM62" s="359">
        <f>SUM(CM49:CM61)</f>
        <v>148904.47999999998</v>
      </c>
      <c r="CN62" s="359"/>
      <c r="CO62" s="359"/>
      <c r="CP62" s="359"/>
      <c r="CQ62" s="359"/>
      <c r="CR62" s="359"/>
      <c r="CS62" s="359"/>
      <c r="CT62" s="359"/>
      <c r="CU62" s="359"/>
      <c r="CV62" s="359"/>
      <c r="CW62" s="359"/>
      <c r="CX62" s="359">
        <f>SUM(CX49:CX61)</f>
        <v>32417.471999999994</v>
      </c>
      <c r="CY62" s="359"/>
      <c r="CZ62" s="359"/>
      <c r="DA62" s="359"/>
      <c r="DB62" s="359"/>
      <c r="DC62" s="359"/>
      <c r="DD62" s="359"/>
      <c r="DE62" s="359"/>
      <c r="DF62" s="359"/>
      <c r="DG62" s="359"/>
      <c r="DH62" s="359"/>
      <c r="DI62" s="359"/>
      <c r="DJ62" s="359"/>
      <c r="DK62" s="359"/>
      <c r="DL62" s="359"/>
      <c r="DM62" s="359"/>
      <c r="DN62" s="359"/>
      <c r="DO62" s="359"/>
      <c r="DP62" s="359"/>
      <c r="DQ62" s="359"/>
      <c r="DR62" s="359"/>
      <c r="DS62" s="359"/>
      <c r="DT62" s="359">
        <f>SUM(DT49:DT61)</f>
        <v>236534.85200000004</v>
      </c>
      <c r="DU62" s="359"/>
      <c r="DV62" s="359"/>
      <c r="DW62" s="359"/>
      <c r="DX62" s="359"/>
      <c r="DY62" s="359"/>
      <c r="DZ62" s="359"/>
      <c r="EA62" s="359"/>
      <c r="EB62" s="359"/>
      <c r="EC62" s="359"/>
      <c r="ED62" s="359"/>
      <c r="EE62" s="359"/>
      <c r="EF62" s="359"/>
      <c r="EG62" s="359"/>
      <c r="EH62" s="359"/>
      <c r="EI62" s="359"/>
      <c r="EJ62" s="359"/>
      <c r="EK62" s="359"/>
      <c r="EL62" s="359"/>
      <c r="EM62" s="359"/>
      <c r="EN62" s="359"/>
      <c r="EO62" s="359"/>
      <c r="EP62" s="359"/>
      <c r="EQ62" s="359"/>
      <c r="ER62" s="359"/>
      <c r="ES62" s="359"/>
      <c r="ET62" s="359"/>
      <c r="EU62" s="359"/>
      <c r="EV62" s="350">
        <f t="shared" si="0"/>
        <v>2838418.2240000004</v>
      </c>
      <c r="EW62" s="350"/>
      <c r="EX62" s="350"/>
      <c r="EY62" s="350"/>
      <c r="EZ62" s="350"/>
      <c r="FA62" s="350"/>
      <c r="FB62" s="350"/>
      <c r="FC62" s="350"/>
      <c r="FD62" s="350"/>
      <c r="FE62" s="350"/>
      <c r="FF62" s="350"/>
      <c r="FG62" s="350"/>
      <c r="FH62" s="350"/>
      <c r="FI62" s="350"/>
      <c r="FJ62" s="350"/>
      <c r="FK62" s="347"/>
      <c r="FL62" s="347"/>
      <c r="FM62" s="347"/>
      <c r="FN62" s="347"/>
      <c r="FO62" s="347"/>
      <c r="FP62" s="347"/>
      <c r="FQ62" s="347"/>
      <c r="FR62" s="347"/>
      <c r="FS62" s="347"/>
      <c r="FT62" s="347"/>
      <c r="FU62" s="347"/>
      <c r="FV62" s="347"/>
      <c r="FW62" s="347"/>
      <c r="FX62" s="347"/>
      <c r="FY62" s="347"/>
    </row>
    <row r="63" spans="1:181" s="382" customFormat="1" x14ac:dyDescent="0.2">
      <c r="A63" s="347" t="s">
        <v>281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59"/>
      <c r="BY63" s="359"/>
      <c r="BZ63" s="359"/>
      <c r="CA63" s="359"/>
      <c r="CB63" s="359"/>
      <c r="CC63" s="359"/>
      <c r="CD63" s="359"/>
      <c r="CE63" s="359"/>
      <c r="CF63" s="359"/>
      <c r="CG63" s="359"/>
      <c r="CH63" s="359"/>
      <c r="CI63" s="359"/>
      <c r="CJ63" s="359"/>
      <c r="CK63" s="359"/>
      <c r="CL63" s="359"/>
      <c r="CM63" s="359"/>
      <c r="CN63" s="359"/>
      <c r="CO63" s="359"/>
      <c r="CP63" s="359"/>
      <c r="CQ63" s="359"/>
      <c r="CR63" s="359"/>
      <c r="CS63" s="359"/>
      <c r="CT63" s="359"/>
      <c r="CU63" s="359"/>
      <c r="CV63" s="359"/>
      <c r="CW63" s="359"/>
      <c r="CX63" s="359"/>
      <c r="CY63" s="359"/>
      <c r="CZ63" s="359"/>
      <c r="DA63" s="359"/>
      <c r="DB63" s="359"/>
      <c r="DC63" s="359"/>
      <c r="DD63" s="359"/>
      <c r="DE63" s="359"/>
      <c r="DF63" s="359"/>
      <c r="DG63" s="359"/>
      <c r="DH63" s="359"/>
      <c r="DI63" s="359"/>
      <c r="DJ63" s="359"/>
      <c r="DK63" s="359"/>
      <c r="DL63" s="359"/>
      <c r="DM63" s="359"/>
      <c r="DN63" s="359"/>
      <c r="DO63" s="359"/>
      <c r="DP63" s="359"/>
      <c r="DQ63" s="359"/>
      <c r="DR63" s="359"/>
      <c r="DS63" s="359"/>
      <c r="DT63" s="359"/>
      <c r="DU63" s="359"/>
      <c r="DV63" s="359"/>
      <c r="DW63" s="359"/>
      <c r="DX63" s="359"/>
      <c r="DY63" s="359"/>
      <c r="DZ63" s="359"/>
      <c r="EA63" s="359"/>
      <c r="EB63" s="359"/>
      <c r="EC63" s="359"/>
      <c r="ED63" s="359"/>
      <c r="EE63" s="359"/>
      <c r="EF63" s="359"/>
      <c r="EG63" s="359"/>
      <c r="EH63" s="359"/>
      <c r="EI63" s="359"/>
      <c r="EJ63" s="359"/>
      <c r="EK63" s="359"/>
      <c r="EL63" s="359"/>
      <c r="EM63" s="359"/>
      <c r="EN63" s="359"/>
      <c r="EO63" s="359"/>
      <c r="EP63" s="359"/>
      <c r="EQ63" s="359"/>
      <c r="ER63" s="359"/>
      <c r="ES63" s="359"/>
      <c r="ET63" s="359"/>
      <c r="EU63" s="359"/>
      <c r="EV63" s="350">
        <f t="shared" si="0"/>
        <v>0</v>
      </c>
      <c r="EW63" s="350"/>
      <c r="EX63" s="350"/>
      <c r="EY63" s="350"/>
      <c r="EZ63" s="350"/>
      <c r="FA63" s="350"/>
      <c r="FB63" s="350"/>
      <c r="FC63" s="350"/>
      <c r="FD63" s="350"/>
      <c r="FE63" s="350"/>
      <c r="FF63" s="350"/>
      <c r="FG63" s="350"/>
      <c r="FH63" s="350"/>
      <c r="FI63" s="350"/>
      <c r="FJ63" s="350"/>
      <c r="FK63" s="347"/>
      <c r="FL63" s="347"/>
      <c r="FM63" s="347"/>
      <c r="FN63" s="347"/>
      <c r="FO63" s="347"/>
      <c r="FP63" s="347"/>
      <c r="FQ63" s="347"/>
      <c r="FR63" s="347"/>
      <c r="FS63" s="347"/>
      <c r="FT63" s="347"/>
      <c r="FU63" s="347"/>
      <c r="FV63" s="347"/>
      <c r="FW63" s="347"/>
      <c r="FX63" s="347"/>
      <c r="FY63" s="347"/>
    </row>
    <row r="64" spans="1:181" x14ac:dyDescent="0.2">
      <c r="A64" s="350"/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0" t="s">
        <v>197</v>
      </c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46">
        <v>1</v>
      </c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52">
        <v>3192</v>
      </c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352">
        <v>16192</v>
      </c>
      <c r="CN64" s="352"/>
      <c r="CO64" s="352"/>
      <c r="CP64" s="352"/>
      <c r="CQ64" s="352"/>
      <c r="CR64" s="352"/>
      <c r="CS64" s="352"/>
      <c r="CT64" s="352"/>
      <c r="CU64" s="352"/>
      <c r="CV64" s="352"/>
      <c r="CW64" s="352"/>
      <c r="CX64" s="352">
        <f t="shared" si="1"/>
        <v>2907.6</v>
      </c>
      <c r="CY64" s="352"/>
      <c r="CZ64" s="352"/>
      <c r="DA64" s="352"/>
      <c r="DB64" s="352"/>
      <c r="DC64" s="352"/>
      <c r="DD64" s="352"/>
      <c r="DE64" s="352"/>
      <c r="DF64" s="352"/>
      <c r="DG64" s="352"/>
      <c r="DH64" s="352"/>
      <c r="DI64" s="352"/>
      <c r="DJ64" s="352"/>
      <c r="DK64" s="352"/>
      <c r="DL64" s="352"/>
      <c r="DM64" s="352"/>
      <c r="DN64" s="352"/>
      <c r="DO64" s="352"/>
      <c r="DP64" s="352"/>
      <c r="DQ64" s="352"/>
      <c r="DR64" s="352"/>
      <c r="DS64" s="352"/>
      <c r="DT64" s="352">
        <f t="shared" si="2"/>
        <v>22291.599999999999</v>
      </c>
      <c r="DU64" s="352"/>
      <c r="DV64" s="352"/>
      <c r="DW64" s="352"/>
      <c r="DX64" s="352"/>
      <c r="DY64" s="352"/>
      <c r="DZ64" s="352"/>
      <c r="EA64" s="352"/>
      <c r="EB64" s="352"/>
      <c r="EC64" s="352"/>
      <c r="ED64" s="352"/>
      <c r="EE64" s="352"/>
      <c r="EF64" s="352"/>
      <c r="EG64" s="352"/>
      <c r="EH64" s="352"/>
      <c r="EI64" s="352"/>
      <c r="EJ64" s="352"/>
      <c r="EK64" s="352"/>
      <c r="EL64" s="352"/>
      <c r="EM64" s="352"/>
      <c r="EN64" s="352"/>
      <c r="EO64" s="352"/>
      <c r="EP64" s="352"/>
      <c r="EQ64" s="352"/>
      <c r="ER64" s="352"/>
      <c r="ES64" s="352"/>
      <c r="ET64" s="352"/>
      <c r="EU64" s="352"/>
      <c r="EV64" s="350">
        <f t="shared" si="0"/>
        <v>267499.19999999995</v>
      </c>
      <c r="EW64" s="350"/>
      <c r="EX64" s="350"/>
      <c r="EY64" s="350"/>
      <c r="EZ64" s="350"/>
      <c r="FA64" s="350"/>
      <c r="FB64" s="350"/>
      <c r="FC64" s="350"/>
      <c r="FD64" s="350"/>
      <c r="FE64" s="350"/>
      <c r="FF64" s="350"/>
      <c r="FG64" s="350"/>
      <c r="FH64" s="350"/>
      <c r="FI64" s="350"/>
      <c r="FJ64" s="350"/>
      <c r="FK64" s="350"/>
      <c r="FL64" s="350"/>
      <c r="FM64" s="350"/>
      <c r="FN64" s="350"/>
      <c r="FO64" s="350"/>
      <c r="FP64" s="350"/>
      <c r="FQ64" s="350"/>
      <c r="FR64" s="350"/>
      <c r="FS64" s="350"/>
      <c r="FT64" s="350"/>
      <c r="FU64" s="350"/>
      <c r="FV64" s="350"/>
      <c r="FW64" s="350"/>
      <c r="FX64" s="350"/>
      <c r="FY64" s="350"/>
    </row>
    <row r="65" spans="1:181" x14ac:dyDescent="0.2">
      <c r="A65" s="350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0" t="s">
        <v>198</v>
      </c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46">
        <v>2.25</v>
      </c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52">
        <v>1548</v>
      </c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  <c r="CJ65" s="352"/>
      <c r="CK65" s="352"/>
      <c r="CL65" s="352"/>
      <c r="CM65" s="352">
        <v>1548</v>
      </c>
      <c r="CN65" s="352"/>
      <c r="CO65" s="352"/>
      <c r="CP65" s="352"/>
      <c r="CQ65" s="352"/>
      <c r="CR65" s="352"/>
      <c r="CS65" s="352"/>
      <c r="CT65" s="352"/>
      <c r="CU65" s="352"/>
      <c r="CV65" s="352"/>
      <c r="CW65" s="352"/>
      <c r="CX65" s="352">
        <f t="shared" si="1"/>
        <v>464.4</v>
      </c>
      <c r="CY65" s="352"/>
      <c r="CZ65" s="352"/>
      <c r="DA65" s="352"/>
      <c r="DB65" s="352"/>
      <c r="DC65" s="352"/>
      <c r="DD65" s="352"/>
      <c r="DE65" s="352"/>
      <c r="DF65" s="352"/>
      <c r="DG65" s="352"/>
      <c r="DH65" s="352"/>
      <c r="DI65" s="352"/>
      <c r="DJ65" s="352"/>
      <c r="DK65" s="352"/>
      <c r="DL65" s="352"/>
      <c r="DM65" s="352"/>
      <c r="DN65" s="352"/>
      <c r="DO65" s="352"/>
      <c r="DP65" s="352"/>
      <c r="DQ65" s="352"/>
      <c r="DR65" s="352"/>
      <c r="DS65" s="352"/>
      <c r="DT65" s="352">
        <f t="shared" si="2"/>
        <v>8010.9000000000005</v>
      </c>
      <c r="DU65" s="352"/>
      <c r="DV65" s="352"/>
      <c r="DW65" s="352"/>
      <c r="DX65" s="352"/>
      <c r="DY65" s="352"/>
      <c r="DZ65" s="352"/>
      <c r="EA65" s="352"/>
      <c r="EB65" s="352"/>
      <c r="EC65" s="352"/>
      <c r="ED65" s="352"/>
      <c r="EE65" s="352"/>
      <c r="EF65" s="352"/>
      <c r="EG65" s="352"/>
      <c r="EH65" s="352"/>
      <c r="EI65" s="352"/>
      <c r="EJ65" s="352"/>
      <c r="EK65" s="352"/>
      <c r="EL65" s="352"/>
      <c r="EM65" s="352"/>
      <c r="EN65" s="352"/>
      <c r="EO65" s="352"/>
      <c r="EP65" s="352"/>
      <c r="EQ65" s="352"/>
      <c r="ER65" s="352"/>
      <c r="ES65" s="352"/>
      <c r="ET65" s="352"/>
      <c r="EU65" s="352"/>
      <c r="EV65" s="350">
        <f t="shared" si="0"/>
        <v>96130.8</v>
      </c>
      <c r="EW65" s="350"/>
      <c r="EX65" s="350"/>
      <c r="EY65" s="350"/>
      <c r="EZ65" s="350"/>
      <c r="FA65" s="350"/>
      <c r="FB65" s="350"/>
      <c r="FC65" s="350"/>
      <c r="FD65" s="350"/>
      <c r="FE65" s="350"/>
      <c r="FF65" s="350"/>
      <c r="FG65" s="350"/>
      <c r="FH65" s="350"/>
      <c r="FI65" s="350"/>
      <c r="FJ65" s="350"/>
      <c r="FK65" s="350"/>
      <c r="FL65" s="350"/>
      <c r="FM65" s="350"/>
      <c r="FN65" s="350"/>
      <c r="FO65" s="350"/>
      <c r="FP65" s="350"/>
      <c r="FQ65" s="350"/>
      <c r="FR65" s="350"/>
      <c r="FS65" s="350"/>
      <c r="FT65" s="350"/>
      <c r="FU65" s="350"/>
      <c r="FV65" s="350"/>
      <c r="FW65" s="350"/>
      <c r="FX65" s="350"/>
      <c r="FY65" s="350"/>
    </row>
    <row r="66" spans="1:181" x14ac:dyDescent="0.2">
      <c r="A66" s="350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0" t="s">
        <v>200</v>
      </c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46">
        <v>1</v>
      </c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  <c r="BW66" s="346"/>
      <c r="BX66" s="352">
        <v>1800</v>
      </c>
      <c r="BY66" s="352"/>
      <c r="BZ66" s="352"/>
      <c r="CA66" s="352"/>
      <c r="CB66" s="352"/>
      <c r="CC66" s="352"/>
      <c r="CD66" s="352"/>
      <c r="CE66" s="352"/>
      <c r="CF66" s="352"/>
      <c r="CG66" s="352"/>
      <c r="CH66" s="352"/>
      <c r="CI66" s="352"/>
      <c r="CJ66" s="352"/>
      <c r="CK66" s="352"/>
      <c r="CL66" s="352"/>
      <c r="CM66" s="352">
        <f>9300</f>
        <v>9300</v>
      </c>
      <c r="CN66" s="352"/>
      <c r="CO66" s="352"/>
      <c r="CP66" s="352"/>
      <c r="CQ66" s="352"/>
      <c r="CR66" s="352"/>
      <c r="CS66" s="352"/>
      <c r="CT66" s="352"/>
      <c r="CU66" s="352"/>
      <c r="CV66" s="352"/>
      <c r="CW66" s="352"/>
      <c r="CX66" s="352">
        <f t="shared" si="1"/>
        <v>1665</v>
      </c>
      <c r="CY66" s="352"/>
      <c r="CZ66" s="352"/>
      <c r="DA66" s="352"/>
      <c r="DB66" s="352"/>
      <c r="DC66" s="352"/>
      <c r="DD66" s="352"/>
      <c r="DE66" s="352"/>
      <c r="DF66" s="352"/>
      <c r="DG66" s="352"/>
      <c r="DH66" s="352"/>
      <c r="DI66" s="352"/>
      <c r="DJ66" s="352"/>
      <c r="DK66" s="352"/>
      <c r="DL66" s="352"/>
      <c r="DM66" s="352"/>
      <c r="DN66" s="352"/>
      <c r="DO66" s="352"/>
      <c r="DP66" s="352"/>
      <c r="DQ66" s="352"/>
      <c r="DR66" s="352"/>
      <c r="DS66" s="352"/>
      <c r="DT66" s="352">
        <f t="shared" si="2"/>
        <v>12765</v>
      </c>
      <c r="DU66" s="352"/>
      <c r="DV66" s="352"/>
      <c r="DW66" s="352"/>
      <c r="DX66" s="352"/>
      <c r="DY66" s="352"/>
      <c r="DZ66" s="352"/>
      <c r="EA66" s="352"/>
      <c r="EB66" s="352"/>
      <c r="EC66" s="352"/>
      <c r="ED66" s="352"/>
      <c r="EE66" s="352"/>
      <c r="EF66" s="352"/>
      <c r="EG66" s="352"/>
      <c r="EH66" s="352"/>
      <c r="EI66" s="352"/>
      <c r="EJ66" s="352"/>
      <c r="EK66" s="352"/>
      <c r="EL66" s="352"/>
      <c r="EM66" s="352"/>
      <c r="EN66" s="352"/>
      <c r="EO66" s="352"/>
      <c r="EP66" s="352"/>
      <c r="EQ66" s="352"/>
      <c r="ER66" s="352"/>
      <c r="ES66" s="352"/>
      <c r="ET66" s="352"/>
      <c r="EU66" s="352"/>
      <c r="EV66" s="350">
        <f t="shared" si="0"/>
        <v>153180</v>
      </c>
      <c r="EW66" s="350"/>
      <c r="EX66" s="350"/>
      <c r="EY66" s="350"/>
      <c r="EZ66" s="350"/>
      <c r="FA66" s="350"/>
      <c r="FB66" s="350"/>
      <c r="FC66" s="350"/>
      <c r="FD66" s="350"/>
      <c r="FE66" s="350"/>
      <c r="FF66" s="350"/>
      <c r="FG66" s="350"/>
      <c r="FH66" s="350"/>
      <c r="FI66" s="350"/>
      <c r="FJ66" s="350"/>
      <c r="FK66" s="350"/>
      <c r="FL66" s="350"/>
      <c r="FM66" s="350"/>
      <c r="FN66" s="350"/>
      <c r="FO66" s="350"/>
      <c r="FP66" s="350"/>
      <c r="FQ66" s="350"/>
      <c r="FR66" s="350"/>
      <c r="FS66" s="350"/>
      <c r="FT66" s="350"/>
      <c r="FU66" s="350"/>
      <c r="FV66" s="350"/>
      <c r="FW66" s="350"/>
      <c r="FX66" s="350"/>
      <c r="FY66" s="350"/>
    </row>
    <row r="67" spans="1:181" ht="24.75" customHeight="1" x14ac:dyDescent="0.2">
      <c r="A67" s="350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0" t="s">
        <v>282</v>
      </c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46">
        <v>2</v>
      </c>
      <c r="BJ67" s="346"/>
      <c r="BK67" s="346"/>
      <c r="BL67" s="346"/>
      <c r="BM67" s="346"/>
      <c r="BN67" s="346"/>
      <c r="BO67" s="346"/>
      <c r="BP67" s="346"/>
      <c r="BQ67" s="346"/>
      <c r="BR67" s="346"/>
      <c r="BS67" s="346"/>
      <c r="BT67" s="346"/>
      <c r="BU67" s="346"/>
      <c r="BV67" s="346"/>
      <c r="BW67" s="346"/>
      <c r="BX67" s="352">
        <v>2172</v>
      </c>
      <c r="BY67" s="352"/>
      <c r="BZ67" s="352"/>
      <c r="CA67" s="352"/>
      <c r="CB67" s="352"/>
      <c r="CC67" s="352"/>
      <c r="CD67" s="352"/>
      <c r="CE67" s="352"/>
      <c r="CF67" s="352"/>
      <c r="CG67" s="352"/>
      <c r="CH67" s="352"/>
      <c r="CI67" s="352"/>
      <c r="CJ67" s="352"/>
      <c r="CK67" s="352"/>
      <c r="CL67" s="352"/>
      <c r="CM67" s="352">
        <f>5713+2172</f>
        <v>7885</v>
      </c>
      <c r="CN67" s="352"/>
      <c r="CO67" s="352"/>
      <c r="CP67" s="352"/>
      <c r="CQ67" s="352"/>
      <c r="CR67" s="352"/>
      <c r="CS67" s="352"/>
      <c r="CT67" s="352"/>
      <c r="CU67" s="352"/>
      <c r="CV67" s="352"/>
      <c r="CW67" s="352"/>
      <c r="CX67" s="352">
        <f t="shared" si="1"/>
        <v>1508.55</v>
      </c>
      <c r="CY67" s="352"/>
      <c r="CZ67" s="352"/>
      <c r="DA67" s="352"/>
      <c r="DB67" s="352"/>
      <c r="DC67" s="352"/>
      <c r="DD67" s="352"/>
      <c r="DE67" s="352"/>
      <c r="DF67" s="352"/>
      <c r="DG67" s="352"/>
      <c r="DH67" s="352"/>
      <c r="DI67" s="352"/>
      <c r="DJ67" s="352"/>
      <c r="DK67" s="352"/>
      <c r="DL67" s="352"/>
      <c r="DM67" s="352"/>
      <c r="DN67" s="352"/>
      <c r="DO67" s="352"/>
      <c r="DP67" s="352"/>
      <c r="DQ67" s="352"/>
      <c r="DR67" s="352"/>
      <c r="DS67" s="352"/>
      <c r="DT67" s="352">
        <f t="shared" si="2"/>
        <v>23131.1</v>
      </c>
      <c r="DU67" s="352"/>
      <c r="DV67" s="352"/>
      <c r="DW67" s="352"/>
      <c r="DX67" s="352"/>
      <c r="DY67" s="352"/>
      <c r="DZ67" s="352"/>
      <c r="EA67" s="352"/>
      <c r="EB67" s="352"/>
      <c r="EC67" s="352"/>
      <c r="ED67" s="352"/>
      <c r="EE67" s="352"/>
      <c r="EF67" s="352"/>
      <c r="EG67" s="352"/>
      <c r="EH67" s="352"/>
      <c r="EI67" s="352"/>
      <c r="EJ67" s="352"/>
      <c r="EK67" s="352"/>
      <c r="EL67" s="352"/>
      <c r="EM67" s="352"/>
      <c r="EN67" s="352"/>
      <c r="EO67" s="352"/>
      <c r="EP67" s="352"/>
      <c r="EQ67" s="352"/>
      <c r="ER67" s="352"/>
      <c r="ES67" s="352"/>
      <c r="ET67" s="352"/>
      <c r="EU67" s="352"/>
      <c r="EV67" s="350">
        <f t="shared" si="0"/>
        <v>277573.19999999995</v>
      </c>
      <c r="EW67" s="350"/>
      <c r="EX67" s="350"/>
      <c r="EY67" s="350"/>
      <c r="EZ67" s="350"/>
      <c r="FA67" s="350"/>
      <c r="FB67" s="350"/>
      <c r="FC67" s="350"/>
      <c r="FD67" s="350"/>
      <c r="FE67" s="350"/>
      <c r="FF67" s="350"/>
      <c r="FG67" s="350"/>
      <c r="FH67" s="350"/>
      <c r="FI67" s="350"/>
      <c r="FJ67" s="350"/>
      <c r="FK67" s="350"/>
      <c r="FL67" s="350"/>
      <c r="FM67" s="350"/>
      <c r="FN67" s="350"/>
      <c r="FO67" s="350"/>
      <c r="FP67" s="350"/>
      <c r="FQ67" s="350"/>
      <c r="FR67" s="350"/>
      <c r="FS67" s="350"/>
      <c r="FT67" s="350"/>
      <c r="FU67" s="350"/>
      <c r="FV67" s="350"/>
      <c r="FW67" s="350"/>
      <c r="FX67" s="350"/>
      <c r="FY67" s="350"/>
    </row>
    <row r="68" spans="1:181" x14ac:dyDescent="0.2">
      <c r="A68" s="350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0" t="s">
        <v>202</v>
      </c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46">
        <v>3</v>
      </c>
      <c r="BJ68" s="346"/>
      <c r="BK68" s="346"/>
      <c r="BL68" s="346"/>
      <c r="BM68" s="346"/>
      <c r="BN68" s="346"/>
      <c r="BO68" s="346"/>
      <c r="BP68" s="346"/>
      <c r="BQ68" s="346"/>
      <c r="BR68" s="346"/>
      <c r="BS68" s="346"/>
      <c r="BT68" s="346"/>
      <c r="BU68" s="346"/>
      <c r="BV68" s="346"/>
      <c r="BW68" s="346"/>
      <c r="BX68" s="352">
        <v>3192</v>
      </c>
      <c r="BY68" s="352"/>
      <c r="BZ68" s="352"/>
      <c r="CA68" s="352"/>
      <c r="CB68" s="352"/>
      <c r="CC68" s="352"/>
      <c r="CD68" s="352"/>
      <c r="CE68" s="352"/>
      <c r="CF68" s="352"/>
      <c r="CG68" s="352"/>
      <c r="CH68" s="352"/>
      <c r="CI68" s="352"/>
      <c r="CJ68" s="352"/>
      <c r="CK68" s="352"/>
      <c r="CL68" s="352"/>
      <c r="CM68" s="352">
        <f>4788</f>
        <v>4788</v>
      </c>
      <c r="CN68" s="352"/>
      <c r="CO68" s="352"/>
      <c r="CP68" s="352"/>
      <c r="CQ68" s="352"/>
      <c r="CR68" s="352"/>
      <c r="CS68" s="352"/>
      <c r="CT68" s="352"/>
      <c r="CU68" s="352"/>
      <c r="CV68" s="352"/>
      <c r="CW68" s="352"/>
      <c r="CX68" s="352">
        <f t="shared" si="1"/>
        <v>1197</v>
      </c>
      <c r="CY68" s="352"/>
      <c r="CZ68" s="352"/>
      <c r="DA68" s="352"/>
      <c r="DB68" s="352"/>
      <c r="DC68" s="352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2"/>
      <c r="DQ68" s="352"/>
      <c r="DR68" s="352"/>
      <c r="DS68" s="352"/>
      <c r="DT68" s="352">
        <f t="shared" si="2"/>
        <v>27531</v>
      </c>
      <c r="DU68" s="352"/>
      <c r="DV68" s="352"/>
      <c r="DW68" s="352"/>
      <c r="DX68" s="352"/>
      <c r="DY68" s="352"/>
      <c r="DZ68" s="352"/>
      <c r="EA68" s="352"/>
      <c r="EB68" s="352"/>
      <c r="EC68" s="352"/>
      <c r="ED68" s="352"/>
      <c r="EE68" s="352"/>
      <c r="EF68" s="352"/>
      <c r="EG68" s="352"/>
      <c r="EH68" s="352"/>
      <c r="EI68" s="352"/>
      <c r="EJ68" s="352"/>
      <c r="EK68" s="352"/>
      <c r="EL68" s="352"/>
      <c r="EM68" s="352"/>
      <c r="EN68" s="352"/>
      <c r="EO68" s="352"/>
      <c r="EP68" s="352"/>
      <c r="EQ68" s="352"/>
      <c r="ER68" s="352"/>
      <c r="ES68" s="352"/>
      <c r="ET68" s="352"/>
      <c r="EU68" s="352"/>
      <c r="EV68" s="350">
        <f t="shared" si="0"/>
        <v>330372</v>
      </c>
      <c r="EW68" s="350"/>
      <c r="EX68" s="350"/>
      <c r="EY68" s="350"/>
      <c r="EZ68" s="350"/>
      <c r="FA68" s="350"/>
      <c r="FB68" s="350"/>
      <c r="FC68" s="350"/>
      <c r="FD68" s="350"/>
      <c r="FE68" s="350"/>
      <c r="FF68" s="350"/>
      <c r="FG68" s="350"/>
      <c r="FH68" s="350"/>
      <c r="FI68" s="350"/>
      <c r="FJ68" s="350"/>
      <c r="FK68" s="350"/>
      <c r="FL68" s="350"/>
      <c r="FM68" s="350"/>
      <c r="FN68" s="350"/>
      <c r="FO68" s="350"/>
      <c r="FP68" s="350"/>
      <c r="FQ68" s="350"/>
      <c r="FR68" s="350"/>
      <c r="FS68" s="350"/>
      <c r="FT68" s="350"/>
      <c r="FU68" s="350"/>
      <c r="FV68" s="350"/>
      <c r="FW68" s="350"/>
      <c r="FX68" s="350"/>
      <c r="FY68" s="350"/>
    </row>
    <row r="69" spans="1:181" x14ac:dyDescent="0.2">
      <c r="A69" s="350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0" t="s">
        <v>283</v>
      </c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46">
        <v>3</v>
      </c>
      <c r="BJ69" s="346"/>
      <c r="BK69" s="346"/>
      <c r="BL69" s="346"/>
      <c r="BM69" s="346"/>
      <c r="BN69" s="346"/>
      <c r="BO69" s="346"/>
      <c r="BP69" s="346"/>
      <c r="BQ69" s="346"/>
      <c r="BR69" s="346"/>
      <c r="BS69" s="346"/>
      <c r="BT69" s="346"/>
      <c r="BU69" s="346"/>
      <c r="BV69" s="346"/>
      <c r="BW69" s="346"/>
      <c r="BX69" s="352">
        <v>3192</v>
      </c>
      <c r="BY69" s="352"/>
      <c r="BZ69" s="352"/>
      <c r="CA69" s="352"/>
      <c r="CB69" s="352"/>
      <c r="CC69" s="352"/>
      <c r="CD69" s="352"/>
      <c r="CE69" s="352"/>
      <c r="CF69" s="352"/>
      <c r="CG69" s="352"/>
      <c r="CH69" s="352"/>
      <c r="CI69" s="352"/>
      <c r="CJ69" s="352"/>
      <c r="CK69" s="352"/>
      <c r="CL69" s="352"/>
      <c r="CM69" s="352">
        <f>3192</f>
        <v>3192</v>
      </c>
      <c r="CN69" s="352"/>
      <c r="CO69" s="352"/>
      <c r="CP69" s="352"/>
      <c r="CQ69" s="352"/>
      <c r="CR69" s="352"/>
      <c r="CS69" s="352"/>
      <c r="CT69" s="352"/>
      <c r="CU69" s="352"/>
      <c r="CV69" s="352"/>
      <c r="CW69" s="352"/>
      <c r="CX69" s="352">
        <f t="shared" si="1"/>
        <v>957.59999999999991</v>
      </c>
      <c r="CY69" s="352"/>
      <c r="CZ69" s="352"/>
      <c r="DA69" s="352"/>
      <c r="DB69" s="352"/>
      <c r="DC69" s="352"/>
      <c r="DD69" s="352"/>
      <c r="DE69" s="352"/>
      <c r="DF69" s="352"/>
      <c r="DG69" s="352"/>
      <c r="DH69" s="352"/>
      <c r="DI69" s="352"/>
      <c r="DJ69" s="352"/>
      <c r="DK69" s="352"/>
      <c r="DL69" s="352"/>
      <c r="DM69" s="352"/>
      <c r="DN69" s="352"/>
      <c r="DO69" s="352"/>
      <c r="DP69" s="352"/>
      <c r="DQ69" s="352"/>
      <c r="DR69" s="352"/>
      <c r="DS69" s="352"/>
      <c r="DT69" s="352">
        <f t="shared" si="2"/>
        <v>22024.800000000003</v>
      </c>
      <c r="DU69" s="352"/>
      <c r="DV69" s="352"/>
      <c r="DW69" s="352"/>
      <c r="DX69" s="352"/>
      <c r="DY69" s="352"/>
      <c r="DZ69" s="352"/>
      <c r="EA69" s="352"/>
      <c r="EB69" s="352"/>
      <c r="EC69" s="352"/>
      <c r="ED69" s="352"/>
      <c r="EE69" s="352"/>
      <c r="EF69" s="352"/>
      <c r="EG69" s="352"/>
      <c r="EH69" s="352"/>
      <c r="EI69" s="352"/>
      <c r="EJ69" s="352"/>
      <c r="EK69" s="352"/>
      <c r="EL69" s="352"/>
      <c r="EM69" s="352"/>
      <c r="EN69" s="352"/>
      <c r="EO69" s="352"/>
      <c r="EP69" s="352"/>
      <c r="EQ69" s="352"/>
      <c r="ER69" s="352"/>
      <c r="ES69" s="352"/>
      <c r="ET69" s="352"/>
      <c r="EU69" s="352"/>
      <c r="EV69" s="350">
        <f t="shared" si="0"/>
        <v>264297.60000000003</v>
      </c>
      <c r="EW69" s="350"/>
      <c r="EX69" s="350"/>
      <c r="EY69" s="350"/>
      <c r="EZ69" s="350"/>
      <c r="FA69" s="350"/>
      <c r="FB69" s="350"/>
      <c r="FC69" s="350"/>
      <c r="FD69" s="350"/>
      <c r="FE69" s="350"/>
      <c r="FF69" s="350"/>
      <c r="FG69" s="350"/>
      <c r="FH69" s="350"/>
      <c r="FI69" s="350"/>
      <c r="FJ69" s="350"/>
      <c r="FK69" s="350"/>
      <c r="FL69" s="350"/>
      <c r="FM69" s="350"/>
      <c r="FN69" s="350"/>
      <c r="FO69" s="350"/>
      <c r="FP69" s="350"/>
      <c r="FQ69" s="350"/>
      <c r="FR69" s="350"/>
      <c r="FS69" s="350"/>
      <c r="FT69" s="350"/>
      <c r="FU69" s="350"/>
      <c r="FV69" s="350"/>
      <c r="FW69" s="350"/>
      <c r="FX69" s="350"/>
      <c r="FY69" s="350"/>
    </row>
    <row r="70" spans="1:181" ht="29.25" customHeight="1" x14ac:dyDescent="0.2">
      <c r="A70" s="350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0" t="s">
        <v>284</v>
      </c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46">
        <v>1</v>
      </c>
      <c r="BJ70" s="346"/>
      <c r="BK70" s="346"/>
      <c r="BL70" s="346"/>
      <c r="BM70" s="346"/>
      <c r="BN70" s="346"/>
      <c r="BO70" s="346"/>
      <c r="BP70" s="346"/>
      <c r="BQ70" s="346"/>
      <c r="BR70" s="346"/>
      <c r="BS70" s="346"/>
      <c r="BT70" s="346"/>
      <c r="BU70" s="346"/>
      <c r="BV70" s="346"/>
      <c r="BW70" s="346"/>
      <c r="BX70" s="352">
        <v>1800</v>
      </c>
      <c r="BY70" s="352"/>
      <c r="BZ70" s="352"/>
      <c r="CA70" s="352"/>
      <c r="CB70" s="352"/>
      <c r="CC70" s="352"/>
      <c r="CD70" s="352"/>
      <c r="CE70" s="352"/>
      <c r="CF70" s="352"/>
      <c r="CG70" s="352"/>
      <c r="CH70" s="352"/>
      <c r="CI70" s="352"/>
      <c r="CJ70" s="352"/>
      <c r="CK70" s="352"/>
      <c r="CL70" s="352"/>
      <c r="CM70" s="352">
        <f>6575+1800</f>
        <v>8375</v>
      </c>
      <c r="CN70" s="352"/>
      <c r="CO70" s="352"/>
      <c r="CP70" s="352"/>
      <c r="CQ70" s="352"/>
      <c r="CR70" s="352"/>
      <c r="CS70" s="352"/>
      <c r="CT70" s="352"/>
      <c r="CU70" s="352"/>
      <c r="CV70" s="352"/>
      <c r="CW70" s="352"/>
      <c r="CX70" s="352">
        <f t="shared" si="1"/>
        <v>1526.25</v>
      </c>
      <c r="CY70" s="352"/>
      <c r="CZ70" s="352"/>
      <c r="DA70" s="352"/>
      <c r="DB70" s="352"/>
      <c r="DC70" s="352"/>
      <c r="DD70" s="352"/>
      <c r="DE70" s="352"/>
      <c r="DF70" s="352"/>
      <c r="DG70" s="352"/>
      <c r="DH70" s="352"/>
      <c r="DI70" s="352"/>
      <c r="DJ70" s="352"/>
      <c r="DK70" s="352"/>
      <c r="DL70" s="352"/>
      <c r="DM70" s="352"/>
      <c r="DN70" s="352"/>
      <c r="DO70" s="352"/>
      <c r="DP70" s="352"/>
      <c r="DQ70" s="352"/>
      <c r="DR70" s="352"/>
      <c r="DS70" s="352"/>
      <c r="DT70" s="352">
        <f t="shared" si="2"/>
        <v>11701.25</v>
      </c>
      <c r="DU70" s="352"/>
      <c r="DV70" s="352"/>
      <c r="DW70" s="352"/>
      <c r="DX70" s="352"/>
      <c r="DY70" s="352"/>
      <c r="DZ70" s="352"/>
      <c r="EA70" s="352"/>
      <c r="EB70" s="352"/>
      <c r="EC70" s="352"/>
      <c r="ED70" s="352"/>
      <c r="EE70" s="352"/>
      <c r="EF70" s="352"/>
      <c r="EG70" s="352"/>
      <c r="EH70" s="352"/>
      <c r="EI70" s="352"/>
      <c r="EJ70" s="352"/>
      <c r="EK70" s="352"/>
      <c r="EL70" s="352"/>
      <c r="EM70" s="352"/>
      <c r="EN70" s="352"/>
      <c r="EO70" s="352"/>
      <c r="EP70" s="352"/>
      <c r="EQ70" s="352"/>
      <c r="ER70" s="352"/>
      <c r="ES70" s="352"/>
      <c r="ET70" s="352"/>
      <c r="EU70" s="352"/>
      <c r="EV70" s="350">
        <f t="shared" si="0"/>
        <v>140415</v>
      </c>
      <c r="EW70" s="350"/>
      <c r="EX70" s="350"/>
      <c r="EY70" s="350"/>
      <c r="EZ70" s="350"/>
      <c r="FA70" s="350"/>
      <c r="FB70" s="350"/>
      <c r="FC70" s="350"/>
      <c r="FD70" s="350"/>
      <c r="FE70" s="350"/>
      <c r="FF70" s="350"/>
      <c r="FG70" s="350"/>
      <c r="FH70" s="350"/>
      <c r="FI70" s="350"/>
      <c r="FJ70" s="350"/>
      <c r="FK70" s="350"/>
      <c r="FL70" s="350"/>
      <c r="FM70" s="350"/>
      <c r="FN70" s="350"/>
      <c r="FO70" s="350"/>
      <c r="FP70" s="350"/>
      <c r="FQ70" s="350"/>
      <c r="FR70" s="350"/>
      <c r="FS70" s="350"/>
      <c r="FT70" s="350"/>
      <c r="FU70" s="350"/>
      <c r="FV70" s="350"/>
      <c r="FW70" s="350"/>
      <c r="FX70" s="350"/>
      <c r="FY70" s="350"/>
    </row>
    <row r="71" spans="1:181" ht="18.75" customHeight="1" x14ac:dyDescent="0.2">
      <c r="A71" s="350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0" t="s">
        <v>203</v>
      </c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46">
        <v>0.5</v>
      </c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52">
        <v>1620</v>
      </c>
      <c r="BY71" s="352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>
        <f>1620</f>
        <v>1620</v>
      </c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>
        <f t="shared" si="1"/>
        <v>486</v>
      </c>
      <c r="CY71" s="352"/>
      <c r="CZ71" s="352"/>
      <c r="DA71" s="352"/>
      <c r="DB71" s="352"/>
      <c r="DC71" s="352"/>
      <c r="DD71" s="352"/>
      <c r="DE71" s="352"/>
      <c r="DF71" s="352"/>
      <c r="DG71" s="352"/>
      <c r="DH71" s="352"/>
      <c r="DI71" s="352"/>
      <c r="DJ71" s="352"/>
      <c r="DK71" s="352"/>
      <c r="DL71" s="352"/>
      <c r="DM71" s="352"/>
      <c r="DN71" s="352"/>
      <c r="DO71" s="352"/>
      <c r="DP71" s="352"/>
      <c r="DQ71" s="352"/>
      <c r="DR71" s="352"/>
      <c r="DS71" s="352"/>
      <c r="DT71" s="352">
        <f t="shared" si="2"/>
        <v>1863</v>
      </c>
      <c r="DU71" s="352"/>
      <c r="DV71" s="352"/>
      <c r="DW71" s="352"/>
      <c r="DX71" s="352"/>
      <c r="DY71" s="352"/>
      <c r="DZ71" s="352"/>
      <c r="EA71" s="352"/>
      <c r="EB71" s="352"/>
      <c r="EC71" s="352"/>
      <c r="ED71" s="352"/>
      <c r="EE71" s="352"/>
      <c r="EF71" s="352"/>
      <c r="EG71" s="352"/>
      <c r="EH71" s="352"/>
      <c r="EI71" s="352"/>
      <c r="EJ71" s="352"/>
      <c r="EK71" s="352"/>
      <c r="EL71" s="352"/>
      <c r="EM71" s="352"/>
      <c r="EN71" s="352"/>
      <c r="EO71" s="352"/>
      <c r="EP71" s="352"/>
      <c r="EQ71" s="352"/>
      <c r="ER71" s="352"/>
      <c r="ES71" s="352"/>
      <c r="ET71" s="352"/>
      <c r="EU71" s="352"/>
      <c r="EV71" s="350">
        <f t="shared" si="0"/>
        <v>22356</v>
      </c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</row>
    <row r="72" spans="1:181" ht="17.25" customHeight="1" x14ac:dyDescent="0.2">
      <c r="A72" s="350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0" t="s">
        <v>204</v>
      </c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46">
        <v>1</v>
      </c>
      <c r="BJ72" s="346"/>
      <c r="BK72" s="346"/>
      <c r="BL72" s="346"/>
      <c r="BM72" s="346"/>
      <c r="BN72" s="346"/>
      <c r="BO72" s="346"/>
      <c r="BP72" s="346"/>
      <c r="BQ72" s="346"/>
      <c r="BR72" s="346"/>
      <c r="BS72" s="346"/>
      <c r="BT72" s="346"/>
      <c r="BU72" s="346"/>
      <c r="BV72" s="346"/>
      <c r="BW72" s="346"/>
      <c r="BX72" s="352">
        <v>3192</v>
      </c>
      <c r="BY72" s="352"/>
      <c r="BZ72" s="352"/>
      <c r="CA72" s="352"/>
      <c r="CB72" s="352"/>
      <c r="CC72" s="352"/>
      <c r="CD72" s="352"/>
      <c r="CE72" s="352"/>
      <c r="CF72" s="352"/>
      <c r="CG72" s="352"/>
      <c r="CH72" s="352"/>
      <c r="CI72" s="352"/>
      <c r="CJ72" s="352"/>
      <c r="CK72" s="352"/>
      <c r="CL72" s="352"/>
      <c r="CM72" s="352">
        <f>7434</f>
        <v>7434</v>
      </c>
      <c r="CN72" s="352"/>
      <c r="CO72" s="352"/>
      <c r="CP72" s="352"/>
      <c r="CQ72" s="352"/>
      <c r="CR72" s="352"/>
      <c r="CS72" s="352"/>
      <c r="CT72" s="352"/>
      <c r="CU72" s="352"/>
      <c r="CV72" s="352"/>
      <c r="CW72" s="352"/>
      <c r="CX72" s="352">
        <f t="shared" si="1"/>
        <v>1593.8999999999999</v>
      </c>
      <c r="CY72" s="352"/>
      <c r="CZ72" s="352"/>
      <c r="DA72" s="352"/>
      <c r="DB72" s="352"/>
      <c r="DC72" s="352"/>
      <c r="DD72" s="352"/>
      <c r="DE72" s="352"/>
      <c r="DF72" s="352"/>
      <c r="DG72" s="352"/>
      <c r="DH72" s="352"/>
      <c r="DI72" s="352"/>
      <c r="DJ72" s="352"/>
      <c r="DK72" s="352"/>
      <c r="DL72" s="352"/>
      <c r="DM72" s="352"/>
      <c r="DN72" s="352"/>
      <c r="DO72" s="352"/>
      <c r="DP72" s="352"/>
      <c r="DQ72" s="352"/>
      <c r="DR72" s="352"/>
      <c r="DS72" s="352"/>
      <c r="DT72" s="352">
        <f t="shared" si="2"/>
        <v>12219.9</v>
      </c>
      <c r="DU72" s="352"/>
      <c r="DV72" s="352"/>
      <c r="DW72" s="352"/>
      <c r="DX72" s="352"/>
      <c r="DY72" s="352"/>
      <c r="DZ72" s="352"/>
      <c r="EA72" s="352"/>
      <c r="EB72" s="352"/>
      <c r="EC72" s="352"/>
      <c r="ED72" s="352"/>
      <c r="EE72" s="352"/>
      <c r="EF72" s="352"/>
      <c r="EG72" s="352"/>
      <c r="EH72" s="352"/>
      <c r="EI72" s="352"/>
      <c r="EJ72" s="352"/>
      <c r="EK72" s="352"/>
      <c r="EL72" s="352"/>
      <c r="EM72" s="352"/>
      <c r="EN72" s="352"/>
      <c r="EO72" s="352"/>
      <c r="EP72" s="352"/>
      <c r="EQ72" s="352"/>
      <c r="ER72" s="352"/>
      <c r="ES72" s="352"/>
      <c r="ET72" s="352"/>
      <c r="EU72" s="352"/>
      <c r="EV72" s="350">
        <f t="shared" si="0"/>
        <v>146638.79999999999</v>
      </c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</row>
    <row r="73" spans="1:181" x14ac:dyDescent="0.2">
      <c r="A73" s="350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0" t="s">
        <v>206</v>
      </c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46">
        <v>1</v>
      </c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346"/>
      <c r="BW73" s="346"/>
      <c r="BX73" s="352">
        <v>3192</v>
      </c>
      <c r="BY73" s="352"/>
      <c r="BZ73" s="352"/>
      <c r="CA73" s="352"/>
      <c r="CB73" s="352"/>
      <c r="CC73" s="352"/>
      <c r="CD73" s="352"/>
      <c r="CE73" s="352"/>
      <c r="CF73" s="352"/>
      <c r="CG73" s="352"/>
      <c r="CH73" s="352"/>
      <c r="CI73" s="352"/>
      <c r="CJ73" s="352"/>
      <c r="CK73" s="352"/>
      <c r="CL73" s="352"/>
      <c r="CM73" s="352">
        <f>6892</f>
        <v>6892</v>
      </c>
      <c r="CN73" s="352"/>
      <c r="CO73" s="352"/>
      <c r="CP73" s="352"/>
      <c r="CQ73" s="352"/>
      <c r="CR73" s="352"/>
      <c r="CS73" s="352"/>
      <c r="CT73" s="352"/>
      <c r="CU73" s="352"/>
      <c r="CV73" s="352"/>
      <c r="CW73" s="352"/>
      <c r="CX73" s="352">
        <f t="shared" si="1"/>
        <v>1512.6</v>
      </c>
      <c r="CY73" s="352"/>
      <c r="CZ73" s="352"/>
      <c r="DA73" s="352"/>
      <c r="DB73" s="352"/>
      <c r="DC73" s="352"/>
      <c r="DD73" s="352"/>
      <c r="DE73" s="352"/>
      <c r="DF73" s="352"/>
      <c r="DG73" s="352"/>
      <c r="DH73" s="352"/>
      <c r="DI73" s="352"/>
      <c r="DJ73" s="352"/>
      <c r="DK73" s="352"/>
      <c r="DL73" s="352"/>
      <c r="DM73" s="352"/>
      <c r="DN73" s="352"/>
      <c r="DO73" s="352"/>
      <c r="DP73" s="352"/>
      <c r="DQ73" s="352"/>
      <c r="DR73" s="352"/>
      <c r="DS73" s="352"/>
      <c r="DT73" s="352">
        <f t="shared" si="2"/>
        <v>11596.6</v>
      </c>
      <c r="DU73" s="352"/>
      <c r="DV73" s="352"/>
      <c r="DW73" s="352"/>
      <c r="DX73" s="352"/>
      <c r="DY73" s="352"/>
      <c r="DZ73" s="352"/>
      <c r="EA73" s="352"/>
      <c r="EB73" s="352"/>
      <c r="EC73" s="352"/>
      <c r="ED73" s="352"/>
      <c r="EE73" s="352"/>
      <c r="EF73" s="352"/>
      <c r="EG73" s="352"/>
      <c r="EH73" s="352"/>
      <c r="EI73" s="352"/>
      <c r="EJ73" s="352"/>
      <c r="EK73" s="352"/>
      <c r="EL73" s="352"/>
      <c r="EM73" s="352"/>
      <c r="EN73" s="352"/>
      <c r="EO73" s="352"/>
      <c r="EP73" s="352"/>
      <c r="EQ73" s="352"/>
      <c r="ER73" s="352"/>
      <c r="ES73" s="352"/>
      <c r="ET73" s="352"/>
      <c r="EU73" s="352"/>
      <c r="EV73" s="350">
        <f t="shared" si="0"/>
        <v>139159.20000000001</v>
      </c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350"/>
      <c r="FL73" s="350"/>
      <c r="FM73" s="350"/>
      <c r="FN73" s="350"/>
      <c r="FO73" s="350"/>
      <c r="FP73" s="350"/>
      <c r="FQ73" s="350"/>
      <c r="FR73" s="350"/>
      <c r="FS73" s="350"/>
      <c r="FT73" s="350"/>
      <c r="FU73" s="350"/>
      <c r="FV73" s="350"/>
      <c r="FW73" s="350"/>
      <c r="FX73" s="350"/>
      <c r="FY73" s="350"/>
    </row>
    <row r="74" spans="1:181" x14ac:dyDescent="0.2">
      <c r="A74" s="350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0" t="s">
        <v>208</v>
      </c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46">
        <v>2</v>
      </c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46"/>
      <c r="BU74" s="346"/>
      <c r="BV74" s="346"/>
      <c r="BW74" s="346"/>
      <c r="BX74" s="352">
        <v>2172</v>
      </c>
      <c r="BY74" s="352"/>
      <c r="BZ74" s="352"/>
      <c r="CA74" s="352"/>
      <c r="CB74" s="352"/>
      <c r="CC74" s="352"/>
      <c r="CD74" s="352"/>
      <c r="CE74" s="352"/>
      <c r="CF74" s="352"/>
      <c r="CG74" s="352"/>
      <c r="CH74" s="352"/>
      <c r="CI74" s="352"/>
      <c r="CJ74" s="352"/>
      <c r="CK74" s="352"/>
      <c r="CL74" s="352"/>
      <c r="CM74" s="352">
        <f>8172+2172</f>
        <v>10344</v>
      </c>
      <c r="CN74" s="352"/>
      <c r="CO74" s="352"/>
      <c r="CP74" s="352"/>
      <c r="CQ74" s="352"/>
      <c r="CR74" s="352"/>
      <c r="CS74" s="352"/>
      <c r="CT74" s="352"/>
      <c r="CU74" s="352"/>
      <c r="CV74" s="352"/>
      <c r="CW74" s="352"/>
      <c r="CX74" s="352">
        <f t="shared" si="1"/>
        <v>1877.3999999999999</v>
      </c>
      <c r="CY74" s="352"/>
      <c r="CZ74" s="352"/>
      <c r="DA74" s="352"/>
      <c r="DB74" s="352"/>
      <c r="DC74" s="352"/>
      <c r="DD74" s="352"/>
      <c r="DE74" s="352"/>
      <c r="DF74" s="352"/>
      <c r="DG74" s="352"/>
      <c r="DH74" s="352"/>
      <c r="DI74" s="352"/>
      <c r="DJ74" s="352"/>
      <c r="DK74" s="352"/>
      <c r="DL74" s="352"/>
      <c r="DM74" s="352"/>
      <c r="DN74" s="352"/>
      <c r="DO74" s="352"/>
      <c r="DP74" s="352"/>
      <c r="DQ74" s="352"/>
      <c r="DR74" s="352"/>
      <c r="DS74" s="352"/>
      <c r="DT74" s="352">
        <f t="shared" si="2"/>
        <v>28786.799999999999</v>
      </c>
      <c r="DU74" s="352"/>
      <c r="DV74" s="352"/>
      <c r="DW74" s="352"/>
      <c r="DX74" s="352"/>
      <c r="DY74" s="352"/>
      <c r="DZ74" s="352"/>
      <c r="EA74" s="352"/>
      <c r="EB74" s="352"/>
      <c r="EC74" s="352"/>
      <c r="ED74" s="352"/>
      <c r="EE74" s="352"/>
      <c r="EF74" s="352"/>
      <c r="EG74" s="352"/>
      <c r="EH74" s="352"/>
      <c r="EI74" s="352"/>
      <c r="EJ74" s="352"/>
      <c r="EK74" s="352"/>
      <c r="EL74" s="352"/>
      <c r="EM74" s="352"/>
      <c r="EN74" s="352"/>
      <c r="EO74" s="352"/>
      <c r="EP74" s="352"/>
      <c r="EQ74" s="352"/>
      <c r="ER74" s="352"/>
      <c r="ES74" s="352"/>
      <c r="ET74" s="352"/>
      <c r="EU74" s="352"/>
      <c r="EV74" s="350">
        <f t="shared" si="0"/>
        <v>345441.6</v>
      </c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</row>
    <row r="75" spans="1:181" x14ac:dyDescent="0.2">
      <c r="A75" s="350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0" t="s">
        <v>285</v>
      </c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46">
        <v>1</v>
      </c>
      <c r="BJ75" s="346"/>
      <c r="BK75" s="346"/>
      <c r="BL75" s="346"/>
      <c r="BM75" s="346"/>
      <c r="BN75" s="346"/>
      <c r="BO75" s="346"/>
      <c r="BP75" s="346"/>
      <c r="BQ75" s="346"/>
      <c r="BR75" s="346"/>
      <c r="BS75" s="346"/>
      <c r="BT75" s="346"/>
      <c r="BU75" s="346"/>
      <c r="BV75" s="346"/>
      <c r="BW75" s="346"/>
      <c r="BX75" s="352">
        <v>3192</v>
      </c>
      <c r="BY75" s="352"/>
      <c r="BZ75" s="352"/>
      <c r="CA75" s="352"/>
      <c r="CB75" s="352"/>
      <c r="CC75" s="352"/>
      <c r="CD75" s="352"/>
      <c r="CE75" s="352"/>
      <c r="CF75" s="352"/>
      <c r="CG75" s="352"/>
      <c r="CH75" s="352"/>
      <c r="CI75" s="352"/>
      <c r="CJ75" s="352"/>
      <c r="CK75" s="352"/>
      <c r="CL75" s="352"/>
      <c r="CM75" s="352">
        <v>3192</v>
      </c>
      <c r="CN75" s="352"/>
      <c r="CO75" s="352"/>
      <c r="CP75" s="352"/>
      <c r="CQ75" s="352"/>
      <c r="CR75" s="352"/>
      <c r="CS75" s="352"/>
      <c r="CT75" s="352"/>
      <c r="CU75" s="352"/>
      <c r="CV75" s="352"/>
      <c r="CW75" s="352"/>
      <c r="CX75" s="352">
        <f t="shared" si="1"/>
        <v>957.59999999999991</v>
      </c>
      <c r="CY75" s="352"/>
      <c r="CZ75" s="352"/>
      <c r="DA75" s="352"/>
      <c r="DB75" s="352"/>
      <c r="DC75" s="352"/>
      <c r="DD75" s="352"/>
      <c r="DE75" s="352"/>
      <c r="DF75" s="352"/>
      <c r="DG75" s="352"/>
      <c r="DH75" s="352"/>
      <c r="DI75" s="352"/>
      <c r="DJ75" s="352"/>
      <c r="DK75" s="352"/>
      <c r="DL75" s="352"/>
      <c r="DM75" s="352"/>
      <c r="DN75" s="352"/>
      <c r="DO75" s="352"/>
      <c r="DP75" s="352"/>
      <c r="DQ75" s="352"/>
      <c r="DR75" s="352"/>
      <c r="DS75" s="352"/>
      <c r="DT75" s="352">
        <f>(BX75+CM75+CX75)*BI75+0.12</f>
        <v>7341.72</v>
      </c>
      <c r="DU75" s="352"/>
      <c r="DV75" s="352"/>
      <c r="DW75" s="352"/>
      <c r="DX75" s="352"/>
      <c r="DY75" s="352"/>
      <c r="DZ75" s="352"/>
      <c r="EA75" s="352"/>
      <c r="EB75" s="352"/>
      <c r="EC75" s="352"/>
      <c r="ED75" s="352"/>
      <c r="EE75" s="352"/>
      <c r="EF75" s="352"/>
      <c r="EG75" s="352"/>
      <c r="EH75" s="352"/>
      <c r="EI75" s="352"/>
      <c r="EJ75" s="352"/>
      <c r="EK75" s="352"/>
      <c r="EL75" s="352"/>
      <c r="EM75" s="352"/>
      <c r="EN75" s="352"/>
      <c r="EO75" s="352"/>
      <c r="EP75" s="352"/>
      <c r="EQ75" s="352"/>
      <c r="ER75" s="352"/>
      <c r="ES75" s="352"/>
      <c r="ET75" s="352"/>
      <c r="EU75" s="352"/>
      <c r="EV75" s="350">
        <f t="shared" si="0"/>
        <v>88100.64</v>
      </c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  <c r="FK75" s="350"/>
      <c r="FL75" s="350"/>
      <c r="FM75" s="350"/>
      <c r="FN75" s="350"/>
      <c r="FO75" s="350"/>
      <c r="FP75" s="350"/>
      <c r="FQ75" s="350"/>
      <c r="FR75" s="350"/>
      <c r="FS75" s="350"/>
      <c r="FT75" s="350"/>
      <c r="FU75" s="350"/>
      <c r="FV75" s="350"/>
      <c r="FW75" s="350"/>
      <c r="FX75" s="350"/>
      <c r="FY75" s="350"/>
    </row>
    <row r="76" spans="1:181" s="382" customFormat="1" x14ac:dyDescent="0.2">
      <c r="A76" s="356" t="s">
        <v>193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8"/>
      <c r="BI76" s="349">
        <f>SUM(BI64:BI75)</f>
        <v>18.75</v>
      </c>
      <c r="BJ76" s="349"/>
      <c r="BK76" s="349"/>
      <c r="BL76" s="349"/>
      <c r="BM76" s="349"/>
      <c r="BN76" s="349"/>
      <c r="BO76" s="349"/>
      <c r="BP76" s="349"/>
      <c r="BQ76" s="349"/>
      <c r="BR76" s="349"/>
      <c r="BS76" s="349"/>
      <c r="BT76" s="349"/>
      <c r="BU76" s="349"/>
      <c r="BV76" s="349"/>
      <c r="BW76" s="349"/>
      <c r="BX76" s="359">
        <f>SUM(BX64:BX75)</f>
        <v>30264</v>
      </c>
      <c r="BY76" s="359"/>
      <c r="BZ76" s="359"/>
      <c r="CA76" s="359"/>
      <c r="CB76" s="359"/>
      <c r="CC76" s="359"/>
      <c r="CD76" s="359"/>
      <c r="CE76" s="359"/>
      <c r="CF76" s="359"/>
      <c r="CG76" s="359"/>
      <c r="CH76" s="359"/>
      <c r="CI76" s="359"/>
      <c r="CJ76" s="359"/>
      <c r="CK76" s="359"/>
      <c r="CL76" s="359"/>
      <c r="CM76" s="359">
        <f>SUM(CM64:CM75)</f>
        <v>80762</v>
      </c>
      <c r="CN76" s="359"/>
      <c r="CO76" s="359"/>
      <c r="CP76" s="359"/>
      <c r="CQ76" s="359"/>
      <c r="CR76" s="359"/>
      <c r="CS76" s="359"/>
      <c r="CT76" s="359"/>
      <c r="CU76" s="359"/>
      <c r="CV76" s="359"/>
      <c r="CW76" s="359"/>
      <c r="CX76" s="359">
        <f>SUM(CX64:CX75)</f>
        <v>16653.899999999998</v>
      </c>
      <c r="CY76" s="359"/>
      <c r="CZ76" s="359"/>
      <c r="DA76" s="359"/>
      <c r="DB76" s="359"/>
      <c r="DC76" s="359"/>
      <c r="DD76" s="359"/>
      <c r="DE76" s="359"/>
      <c r="DF76" s="359"/>
      <c r="DG76" s="359"/>
      <c r="DH76" s="359"/>
      <c r="DI76" s="359"/>
      <c r="DJ76" s="359"/>
      <c r="DK76" s="359"/>
      <c r="DL76" s="359"/>
      <c r="DM76" s="359"/>
      <c r="DN76" s="359"/>
      <c r="DO76" s="359"/>
      <c r="DP76" s="359"/>
      <c r="DQ76" s="359"/>
      <c r="DR76" s="359"/>
      <c r="DS76" s="359"/>
      <c r="DT76" s="359">
        <f>SUM(DT64:DT75)</f>
        <v>189263.67</v>
      </c>
      <c r="DU76" s="359"/>
      <c r="DV76" s="359"/>
      <c r="DW76" s="359"/>
      <c r="DX76" s="359"/>
      <c r="DY76" s="359"/>
      <c r="DZ76" s="359"/>
      <c r="EA76" s="359"/>
      <c r="EB76" s="359"/>
      <c r="EC76" s="359"/>
      <c r="ED76" s="359"/>
      <c r="EE76" s="359"/>
      <c r="EF76" s="359"/>
      <c r="EG76" s="359"/>
      <c r="EH76" s="359"/>
      <c r="EI76" s="359"/>
      <c r="EJ76" s="359"/>
      <c r="EK76" s="359"/>
      <c r="EL76" s="359"/>
      <c r="EM76" s="359"/>
      <c r="EN76" s="359"/>
      <c r="EO76" s="359"/>
      <c r="EP76" s="359"/>
      <c r="EQ76" s="359"/>
      <c r="ER76" s="359"/>
      <c r="ES76" s="359"/>
      <c r="ET76" s="359"/>
      <c r="EU76" s="359"/>
      <c r="EV76" s="350">
        <f t="shared" si="0"/>
        <v>2271164.04</v>
      </c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347"/>
      <c r="FL76" s="347"/>
      <c r="FM76" s="347"/>
      <c r="FN76" s="347"/>
      <c r="FO76" s="347"/>
      <c r="FP76" s="347"/>
      <c r="FQ76" s="347"/>
      <c r="FR76" s="347"/>
      <c r="FS76" s="347"/>
      <c r="FT76" s="347"/>
      <c r="FU76" s="347"/>
      <c r="FV76" s="347"/>
      <c r="FW76" s="347"/>
      <c r="FX76" s="347"/>
      <c r="FY76" s="347"/>
    </row>
    <row r="77" spans="1:181" ht="12.75" hidden="1" customHeight="1" x14ac:dyDescent="0.2">
      <c r="A77" s="350"/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52"/>
      <c r="BY77" s="352"/>
      <c r="BZ77" s="352"/>
      <c r="CA77" s="352"/>
      <c r="CB77" s="352"/>
      <c r="CC77" s="352"/>
      <c r="CD77" s="352"/>
      <c r="CE77" s="352"/>
      <c r="CF77" s="352"/>
      <c r="CG77" s="352"/>
      <c r="CH77" s="352"/>
      <c r="CI77" s="352"/>
      <c r="CJ77" s="352"/>
      <c r="CK77" s="352"/>
      <c r="CL77" s="352"/>
      <c r="CM77" s="352"/>
      <c r="CN77" s="352"/>
      <c r="CO77" s="352"/>
      <c r="CP77" s="352"/>
      <c r="CQ77" s="352"/>
      <c r="CR77" s="352"/>
      <c r="CS77" s="352"/>
      <c r="CT77" s="352"/>
      <c r="CU77" s="352"/>
      <c r="CV77" s="352"/>
      <c r="CW77" s="352"/>
      <c r="CX77" s="352"/>
      <c r="CY77" s="352"/>
      <c r="CZ77" s="352"/>
      <c r="DA77" s="352"/>
      <c r="DB77" s="352"/>
      <c r="DC77" s="352"/>
      <c r="DD77" s="352"/>
      <c r="DE77" s="352"/>
      <c r="DF77" s="352"/>
      <c r="DG77" s="352"/>
      <c r="DH77" s="352"/>
      <c r="DI77" s="352"/>
      <c r="DJ77" s="352"/>
      <c r="DK77" s="352"/>
      <c r="DL77" s="352"/>
      <c r="DM77" s="352"/>
      <c r="DN77" s="352"/>
      <c r="DO77" s="352"/>
      <c r="DP77" s="352"/>
      <c r="DQ77" s="352"/>
      <c r="DR77" s="352"/>
      <c r="DS77" s="352"/>
      <c r="DT77" s="352"/>
      <c r="DU77" s="352"/>
      <c r="DV77" s="352"/>
      <c r="DW77" s="352"/>
      <c r="DX77" s="352"/>
      <c r="DY77" s="352"/>
      <c r="DZ77" s="352"/>
      <c r="EA77" s="352"/>
      <c r="EB77" s="352"/>
      <c r="EC77" s="352"/>
      <c r="ED77" s="352"/>
      <c r="EE77" s="352"/>
      <c r="EF77" s="352"/>
      <c r="EG77" s="352"/>
      <c r="EH77" s="352"/>
      <c r="EI77" s="352"/>
      <c r="EJ77" s="352"/>
      <c r="EK77" s="352"/>
      <c r="EL77" s="352"/>
      <c r="EM77" s="352"/>
      <c r="EN77" s="352"/>
      <c r="EO77" s="352"/>
      <c r="EP77" s="352"/>
      <c r="EQ77" s="352"/>
      <c r="ER77" s="352"/>
      <c r="ES77" s="352"/>
      <c r="ET77" s="352"/>
      <c r="EU77" s="352"/>
      <c r="EV77" s="384"/>
      <c r="EW77" s="384"/>
      <c r="EX77" s="384"/>
      <c r="EY77" s="384"/>
      <c r="EZ77" s="384"/>
      <c r="FA77" s="384"/>
      <c r="FB77" s="384"/>
      <c r="FC77" s="384"/>
      <c r="FD77" s="384"/>
      <c r="FE77" s="384"/>
      <c r="FF77" s="384"/>
      <c r="FG77" s="384"/>
      <c r="FH77" s="384"/>
      <c r="FI77" s="384"/>
      <c r="FJ77" s="384"/>
      <c r="FK77" s="350"/>
      <c r="FL77" s="350"/>
      <c r="FM77" s="350"/>
      <c r="FN77" s="350"/>
      <c r="FO77" s="350"/>
      <c r="FP77" s="350"/>
      <c r="FQ77" s="350"/>
      <c r="FR77" s="350"/>
      <c r="FS77" s="350"/>
      <c r="FT77" s="350"/>
      <c r="FU77" s="350"/>
      <c r="FV77" s="350"/>
      <c r="FW77" s="350"/>
      <c r="FX77" s="350"/>
      <c r="FY77" s="350"/>
    </row>
    <row r="78" spans="1:181" hidden="1" x14ac:dyDescent="0.2">
      <c r="A78" s="350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/>
      <c r="BX78" s="352"/>
      <c r="BY78" s="352"/>
      <c r="BZ78" s="352"/>
      <c r="CA78" s="352"/>
      <c r="CB78" s="352"/>
      <c r="CC78" s="352"/>
      <c r="CD78" s="352"/>
      <c r="CE78" s="352"/>
      <c r="CF78" s="352"/>
      <c r="CG78" s="352"/>
      <c r="CH78" s="352"/>
      <c r="CI78" s="352"/>
      <c r="CJ78" s="352"/>
      <c r="CK78" s="352"/>
      <c r="CL78" s="352"/>
      <c r="CM78" s="352"/>
      <c r="CN78" s="352"/>
      <c r="CO78" s="352"/>
      <c r="CP78" s="352"/>
      <c r="CQ78" s="352"/>
      <c r="CR78" s="352"/>
      <c r="CS78" s="352"/>
      <c r="CT78" s="352"/>
      <c r="CU78" s="352"/>
      <c r="CV78" s="352"/>
      <c r="CW78" s="352"/>
      <c r="CX78" s="352"/>
      <c r="CY78" s="352"/>
      <c r="CZ78" s="352"/>
      <c r="DA78" s="352"/>
      <c r="DB78" s="352"/>
      <c r="DC78" s="352"/>
      <c r="DD78" s="352"/>
      <c r="DE78" s="352"/>
      <c r="DF78" s="352"/>
      <c r="DG78" s="352"/>
      <c r="DH78" s="352"/>
      <c r="DI78" s="352"/>
      <c r="DJ78" s="352"/>
      <c r="DK78" s="352"/>
      <c r="DL78" s="352"/>
      <c r="DM78" s="352"/>
      <c r="DN78" s="352"/>
      <c r="DO78" s="352"/>
      <c r="DP78" s="352"/>
      <c r="DQ78" s="352"/>
      <c r="DR78" s="352"/>
      <c r="DS78" s="352"/>
      <c r="DT78" s="352"/>
      <c r="DU78" s="352"/>
      <c r="DV78" s="352"/>
      <c r="DW78" s="352"/>
      <c r="DX78" s="352"/>
      <c r="DY78" s="352"/>
      <c r="DZ78" s="352"/>
      <c r="EA78" s="352"/>
      <c r="EB78" s="352"/>
      <c r="EC78" s="352"/>
      <c r="ED78" s="352"/>
      <c r="EE78" s="352"/>
      <c r="EF78" s="352"/>
      <c r="EG78" s="352"/>
      <c r="EH78" s="352"/>
      <c r="EI78" s="352"/>
      <c r="EJ78" s="352"/>
      <c r="EK78" s="352"/>
      <c r="EL78" s="352"/>
      <c r="EM78" s="352"/>
      <c r="EN78" s="352"/>
      <c r="EO78" s="352"/>
      <c r="EP78" s="352"/>
      <c r="EQ78" s="352"/>
      <c r="ER78" s="352"/>
      <c r="ES78" s="352"/>
      <c r="ET78" s="352"/>
      <c r="EU78" s="352"/>
      <c r="EV78" s="384"/>
      <c r="EW78" s="384"/>
      <c r="EX78" s="384"/>
      <c r="EY78" s="384"/>
      <c r="EZ78" s="384"/>
      <c r="FA78" s="384"/>
      <c r="FB78" s="384"/>
      <c r="FC78" s="384"/>
      <c r="FD78" s="384"/>
      <c r="FE78" s="384"/>
      <c r="FF78" s="384"/>
      <c r="FG78" s="384"/>
      <c r="FH78" s="384"/>
      <c r="FI78" s="384"/>
      <c r="FJ78" s="384"/>
      <c r="FK78" s="350"/>
      <c r="FL78" s="350"/>
      <c r="FM78" s="350"/>
      <c r="FN78" s="350"/>
      <c r="FO78" s="350"/>
      <c r="FP78" s="350"/>
      <c r="FQ78" s="350"/>
      <c r="FR78" s="350"/>
      <c r="FS78" s="350"/>
      <c r="FT78" s="350"/>
      <c r="FU78" s="350"/>
      <c r="FV78" s="350"/>
      <c r="FW78" s="350"/>
      <c r="FX78" s="350"/>
      <c r="FY78" s="350"/>
    </row>
    <row r="79" spans="1:181" hidden="1" x14ac:dyDescent="0.2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46"/>
      <c r="BJ79" s="346"/>
      <c r="BK79" s="346"/>
      <c r="BL79" s="346"/>
      <c r="BM79" s="346"/>
      <c r="BN79" s="346"/>
      <c r="BO79" s="346"/>
      <c r="BP79" s="346"/>
      <c r="BQ79" s="346"/>
      <c r="BR79" s="346"/>
      <c r="BS79" s="346"/>
      <c r="BT79" s="346"/>
      <c r="BU79" s="346"/>
      <c r="BV79" s="346"/>
      <c r="BW79" s="346"/>
      <c r="BX79" s="352"/>
      <c r="BY79" s="352"/>
      <c r="BZ79" s="352"/>
      <c r="CA79" s="352"/>
      <c r="CB79" s="352"/>
      <c r="CC79" s="352"/>
      <c r="CD79" s="352"/>
      <c r="CE79" s="352"/>
      <c r="CF79" s="352"/>
      <c r="CG79" s="352"/>
      <c r="CH79" s="352"/>
      <c r="CI79" s="352"/>
      <c r="CJ79" s="352"/>
      <c r="CK79" s="352"/>
      <c r="CL79" s="352"/>
      <c r="CM79" s="352"/>
      <c r="CN79" s="352"/>
      <c r="CO79" s="352"/>
      <c r="CP79" s="352"/>
      <c r="CQ79" s="352"/>
      <c r="CR79" s="352"/>
      <c r="CS79" s="352"/>
      <c r="CT79" s="352"/>
      <c r="CU79" s="352"/>
      <c r="CV79" s="352"/>
      <c r="CW79" s="352"/>
      <c r="CX79" s="352"/>
      <c r="CY79" s="352"/>
      <c r="CZ79" s="352"/>
      <c r="DA79" s="352"/>
      <c r="DB79" s="352"/>
      <c r="DC79" s="352"/>
      <c r="DD79" s="352"/>
      <c r="DE79" s="352"/>
      <c r="DF79" s="352"/>
      <c r="DG79" s="352"/>
      <c r="DH79" s="352"/>
      <c r="DI79" s="352"/>
      <c r="DJ79" s="352"/>
      <c r="DK79" s="352"/>
      <c r="DL79" s="352"/>
      <c r="DM79" s="352"/>
      <c r="DN79" s="352"/>
      <c r="DO79" s="352"/>
      <c r="DP79" s="352"/>
      <c r="DQ79" s="352"/>
      <c r="DR79" s="352"/>
      <c r="DS79" s="352"/>
      <c r="DT79" s="352"/>
      <c r="DU79" s="352"/>
      <c r="DV79" s="352"/>
      <c r="DW79" s="352"/>
      <c r="DX79" s="352"/>
      <c r="DY79" s="352"/>
      <c r="DZ79" s="352"/>
      <c r="EA79" s="352"/>
      <c r="EB79" s="352"/>
      <c r="EC79" s="352"/>
      <c r="ED79" s="352"/>
      <c r="EE79" s="352"/>
      <c r="EF79" s="352"/>
      <c r="EG79" s="352"/>
      <c r="EH79" s="352"/>
      <c r="EI79" s="352"/>
      <c r="EJ79" s="352"/>
      <c r="EK79" s="352"/>
      <c r="EL79" s="352"/>
      <c r="EM79" s="352"/>
      <c r="EN79" s="352"/>
      <c r="EO79" s="352"/>
      <c r="EP79" s="352"/>
      <c r="EQ79" s="352"/>
      <c r="ER79" s="352"/>
      <c r="ES79" s="352"/>
      <c r="ET79" s="352"/>
      <c r="EU79" s="352"/>
      <c r="EV79" s="384"/>
      <c r="EW79" s="384"/>
      <c r="EX79" s="384"/>
      <c r="EY79" s="384"/>
      <c r="EZ79" s="384"/>
      <c r="FA79" s="384"/>
      <c r="FB79" s="384"/>
      <c r="FC79" s="384"/>
      <c r="FD79" s="384"/>
      <c r="FE79" s="384"/>
      <c r="FF79" s="384"/>
      <c r="FG79" s="384"/>
      <c r="FH79" s="384"/>
      <c r="FI79" s="384"/>
      <c r="FJ79" s="384"/>
      <c r="FK79" s="350"/>
      <c r="FL79" s="350"/>
      <c r="FM79" s="350"/>
      <c r="FN79" s="350"/>
      <c r="FO79" s="350"/>
      <c r="FP79" s="350"/>
      <c r="FQ79" s="350"/>
      <c r="FR79" s="350"/>
      <c r="FS79" s="350"/>
      <c r="FT79" s="350"/>
      <c r="FU79" s="350"/>
      <c r="FV79" s="350"/>
      <c r="FW79" s="350"/>
      <c r="FX79" s="350"/>
      <c r="FY79" s="350"/>
    </row>
    <row r="80" spans="1:181" hidden="1" x14ac:dyDescent="0.2">
      <c r="A80" s="350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46"/>
      <c r="BJ80" s="346"/>
      <c r="BK80" s="346"/>
      <c r="BL80" s="346"/>
      <c r="BM80" s="346"/>
      <c r="BN80" s="346"/>
      <c r="BO80" s="346"/>
      <c r="BP80" s="346"/>
      <c r="BQ80" s="346"/>
      <c r="BR80" s="346"/>
      <c r="BS80" s="346"/>
      <c r="BT80" s="346"/>
      <c r="BU80" s="346"/>
      <c r="BV80" s="346"/>
      <c r="BW80" s="346"/>
      <c r="BX80" s="352"/>
      <c r="BY80" s="352"/>
      <c r="BZ80" s="352"/>
      <c r="CA80" s="352"/>
      <c r="CB80" s="352"/>
      <c r="CC80" s="352"/>
      <c r="CD80" s="352"/>
      <c r="CE80" s="352"/>
      <c r="CF80" s="352"/>
      <c r="CG80" s="352"/>
      <c r="CH80" s="352"/>
      <c r="CI80" s="352"/>
      <c r="CJ80" s="352"/>
      <c r="CK80" s="352"/>
      <c r="CL80" s="352"/>
      <c r="CM80" s="352"/>
      <c r="CN80" s="352"/>
      <c r="CO80" s="352"/>
      <c r="CP80" s="352"/>
      <c r="CQ80" s="352"/>
      <c r="CR80" s="352"/>
      <c r="CS80" s="352"/>
      <c r="CT80" s="352"/>
      <c r="CU80" s="352"/>
      <c r="CV80" s="352"/>
      <c r="CW80" s="352"/>
      <c r="CX80" s="352"/>
      <c r="CY80" s="352"/>
      <c r="CZ80" s="352"/>
      <c r="DA80" s="352"/>
      <c r="DB80" s="352"/>
      <c r="DC80" s="352"/>
      <c r="DD80" s="352"/>
      <c r="DE80" s="352"/>
      <c r="DF80" s="352"/>
      <c r="DG80" s="352"/>
      <c r="DH80" s="352"/>
      <c r="DI80" s="352"/>
      <c r="DJ80" s="352"/>
      <c r="DK80" s="352"/>
      <c r="DL80" s="352"/>
      <c r="DM80" s="352"/>
      <c r="DN80" s="352"/>
      <c r="DO80" s="352"/>
      <c r="DP80" s="352"/>
      <c r="DQ80" s="352"/>
      <c r="DR80" s="352"/>
      <c r="DS80" s="352"/>
      <c r="DT80" s="352"/>
      <c r="DU80" s="352"/>
      <c r="DV80" s="352"/>
      <c r="DW80" s="352"/>
      <c r="DX80" s="352"/>
      <c r="DY80" s="352"/>
      <c r="DZ80" s="352"/>
      <c r="EA80" s="352"/>
      <c r="EB80" s="352"/>
      <c r="EC80" s="352"/>
      <c r="ED80" s="352"/>
      <c r="EE80" s="352"/>
      <c r="EF80" s="352"/>
      <c r="EG80" s="352"/>
      <c r="EH80" s="352"/>
      <c r="EI80" s="352"/>
      <c r="EJ80" s="352"/>
      <c r="EK80" s="352"/>
      <c r="EL80" s="352"/>
      <c r="EM80" s="352"/>
      <c r="EN80" s="352"/>
      <c r="EO80" s="352"/>
      <c r="EP80" s="352"/>
      <c r="EQ80" s="352"/>
      <c r="ER80" s="352"/>
      <c r="ES80" s="352"/>
      <c r="ET80" s="352"/>
      <c r="EU80" s="352"/>
      <c r="EV80" s="384"/>
      <c r="EW80" s="384"/>
      <c r="EX80" s="384"/>
      <c r="EY80" s="384"/>
      <c r="EZ80" s="384"/>
      <c r="FA80" s="384"/>
      <c r="FB80" s="384"/>
      <c r="FC80" s="384"/>
      <c r="FD80" s="384"/>
      <c r="FE80" s="384"/>
      <c r="FF80" s="384"/>
      <c r="FG80" s="384"/>
      <c r="FH80" s="384"/>
      <c r="FI80" s="384"/>
      <c r="FJ80" s="384"/>
      <c r="FK80" s="350"/>
      <c r="FL80" s="350"/>
      <c r="FM80" s="350"/>
      <c r="FN80" s="350"/>
      <c r="FO80" s="350"/>
      <c r="FP80" s="350"/>
      <c r="FQ80" s="350"/>
      <c r="FR80" s="350"/>
      <c r="FS80" s="350"/>
      <c r="FT80" s="350"/>
      <c r="FU80" s="350"/>
      <c r="FV80" s="350"/>
      <c r="FW80" s="350"/>
      <c r="FX80" s="350"/>
      <c r="FY80" s="350"/>
    </row>
    <row r="81" spans="1:181" hidden="1" x14ac:dyDescent="0.2">
      <c r="A81" s="350"/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46"/>
      <c r="BJ81" s="346"/>
      <c r="BK81" s="346"/>
      <c r="BL81" s="346"/>
      <c r="BM81" s="346"/>
      <c r="BN81" s="346"/>
      <c r="BO81" s="346"/>
      <c r="BP81" s="346"/>
      <c r="BQ81" s="346"/>
      <c r="BR81" s="346"/>
      <c r="BS81" s="346"/>
      <c r="BT81" s="346"/>
      <c r="BU81" s="346"/>
      <c r="BV81" s="346"/>
      <c r="BW81" s="346"/>
      <c r="BX81" s="352"/>
      <c r="BY81" s="352"/>
      <c r="BZ81" s="352"/>
      <c r="CA81" s="352"/>
      <c r="CB81" s="352"/>
      <c r="CC81" s="352"/>
      <c r="CD81" s="352"/>
      <c r="CE81" s="352"/>
      <c r="CF81" s="352"/>
      <c r="CG81" s="352"/>
      <c r="CH81" s="352"/>
      <c r="CI81" s="352"/>
      <c r="CJ81" s="352"/>
      <c r="CK81" s="352"/>
      <c r="CL81" s="352"/>
      <c r="CM81" s="352"/>
      <c r="CN81" s="352"/>
      <c r="CO81" s="352"/>
      <c r="CP81" s="352"/>
      <c r="CQ81" s="352"/>
      <c r="CR81" s="352"/>
      <c r="CS81" s="352"/>
      <c r="CT81" s="352"/>
      <c r="CU81" s="352"/>
      <c r="CV81" s="352"/>
      <c r="CW81" s="352"/>
      <c r="CX81" s="352"/>
      <c r="CY81" s="352"/>
      <c r="CZ81" s="352"/>
      <c r="DA81" s="352"/>
      <c r="DB81" s="352"/>
      <c r="DC81" s="352"/>
      <c r="DD81" s="352"/>
      <c r="DE81" s="352"/>
      <c r="DF81" s="352"/>
      <c r="DG81" s="352"/>
      <c r="DH81" s="352"/>
      <c r="DI81" s="352"/>
      <c r="DJ81" s="352"/>
      <c r="DK81" s="352"/>
      <c r="DL81" s="352"/>
      <c r="DM81" s="352"/>
      <c r="DN81" s="352"/>
      <c r="DO81" s="352"/>
      <c r="DP81" s="352"/>
      <c r="DQ81" s="352"/>
      <c r="DR81" s="352"/>
      <c r="DS81" s="352"/>
      <c r="DT81" s="352"/>
      <c r="DU81" s="352"/>
      <c r="DV81" s="352"/>
      <c r="DW81" s="352"/>
      <c r="DX81" s="352"/>
      <c r="DY81" s="352"/>
      <c r="DZ81" s="352"/>
      <c r="EA81" s="352"/>
      <c r="EB81" s="352"/>
      <c r="EC81" s="352"/>
      <c r="ED81" s="352"/>
      <c r="EE81" s="352"/>
      <c r="EF81" s="352"/>
      <c r="EG81" s="352"/>
      <c r="EH81" s="352"/>
      <c r="EI81" s="352"/>
      <c r="EJ81" s="352"/>
      <c r="EK81" s="352"/>
      <c r="EL81" s="352"/>
      <c r="EM81" s="352"/>
      <c r="EN81" s="352"/>
      <c r="EO81" s="352"/>
      <c r="EP81" s="352"/>
      <c r="EQ81" s="352"/>
      <c r="ER81" s="352"/>
      <c r="ES81" s="352"/>
      <c r="ET81" s="352"/>
      <c r="EU81" s="352"/>
      <c r="EV81" s="384"/>
      <c r="EW81" s="384"/>
      <c r="EX81" s="384"/>
      <c r="EY81" s="384"/>
      <c r="EZ81" s="384"/>
      <c r="FA81" s="384"/>
      <c r="FB81" s="384"/>
      <c r="FC81" s="384"/>
      <c r="FD81" s="384"/>
      <c r="FE81" s="384"/>
      <c r="FF81" s="384"/>
      <c r="FG81" s="384"/>
      <c r="FH81" s="384"/>
      <c r="FI81" s="384"/>
      <c r="FJ81" s="384"/>
      <c r="FK81" s="350"/>
      <c r="FL81" s="350"/>
      <c r="FM81" s="350"/>
      <c r="FN81" s="350"/>
      <c r="FO81" s="350"/>
      <c r="FP81" s="350"/>
      <c r="FQ81" s="350"/>
      <c r="FR81" s="350"/>
      <c r="FS81" s="350"/>
      <c r="FT81" s="350"/>
      <c r="FU81" s="350"/>
      <c r="FV81" s="350"/>
      <c r="FW81" s="350"/>
      <c r="FX81" s="350"/>
      <c r="FY81" s="350"/>
    </row>
    <row r="82" spans="1:181" hidden="1" x14ac:dyDescent="0.2">
      <c r="A82" s="350"/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46"/>
      <c r="BJ82" s="346"/>
      <c r="BK82" s="346"/>
      <c r="BL82" s="346"/>
      <c r="BM82" s="346"/>
      <c r="BN82" s="346"/>
      <c r="BO82" s="346"/>
      <c r="BP82" s="346"/>
      <c r="BQ82" s="346"/>
      <c r="BR82" s="346"/>
      <c r="BS82" s="346"/>
      <c r="BT82" s="346"/>
      <c r="BU82" s="346"/>
      <c r="BV82" s="346"/>
      <c r="BW82" s="346"/>
      <c r="BX82" s="352"/>
      <c r="BY82" s="352"/>
      <c r="BZ82" s="352"/>
      <c r="CA82" s="352"/>
      <c r="CB82" s="352"/>
      <c r="CC82" s="352"/>
      <c r="CD82" s="352"/>
      <c r="CE82" s="352"/>
      <c r="CF82" s="352"/>
      <c r="CG82" s="352"/>
      <c r="CH82" s="352"/>
      <c r="CI82" s="352"/>
      <c r="CJ82" s="352"/>
      <c r="CK82" s="352"/>
      <c r="CL82" s="352"/>
      <c r="CM82" s="352"/>
      <c r="CN82" s="352"/>
      <c r="CO82" s="352"/>
      <c r="CP82" s="352"/>
      <c r="CQ82" s="352"/>
      <c r="CR82" s="352"/>
      <c r="CS82" s="352"/>
      <c r="CT82" s="352"/>
      <c r="CU82" s="352"/>
      <c r="CV82" s="352"/>
      <c r="CW82" s="352"/>
      <c r="CX82" s="352"/>
      <c r="CY82" s="352"/>
      <c r="CZ82" s="352"/>
      <c r="DA82" s="352"/>
      <c r="DB82" s="352"/>
      <c r="DC82" s="352"/>
      <c r="DD82" s="352"/>
      <c r="DE82" s="352"/>
      <c r="DF82" s="352"/>
      <c r="DG82" s="352"/>
      <c r="DH82" s="352"/>
      <c r="DI82" s="352"/>
      <c r="DJ82" s="352"/>
      <c r="DK82" s="352"/>
      <c r="DL82" s="352"/>
      <c r="DM82" s="352"/>
      <c r="DN82" s="352"/>
      <c r="DO82" s="352"/>
      <c r="DP82" s="352"/>
      <c r="DQ82" s="352"/>
      <c r="DR82" s="352"/>
      <c r="DS82" s="352"/>
      <c r="DT82" s="352"/>
      <c r="DU82" s="352"/>
      <c r="DV82" s="352"/>
      <c r="DW82" s="352"/>
      <c r="DX82" s="352"/>
      <c r="DY82" s="352"/>
      <c r="DZ82" s="352"/>
      <c r="EA82" s="352"/>
      <c r="EB82" s="352"/>
      <c r="EC82" s="352"/>
      <c r="ED82" s="352"/>
      <c r="EE82" s="352"/>
      <c r="EF82" s="352"/>
      <c r="EG82" s="352"/>
      <c r="EH82" s="352"/>
      <c r="EI82" s="352"/>
      <c r="EJ82" s="352"/>
      <c r="EK82" s="352"/>
      <c r="EL82" s="352"/>
      <c r="EM82" s="352"/>
      <c r="EN82" s="352"/>
      <c r="EO82" s="352"/>
      <c r="EP82" s="352"/>
      <c r="EQ82" s="352"/>
      <c r="ER82" s="352"/>
      <c r="ES82" s="352"/>
      <c r="ET82" s="352"/>
      <c r="EU82" s="352"/>
      <c r="EV82" s="384"/>
      <c r="EW82" s="384"/>
      <c r="EX82" s="384"/>
      <c r="EY82" s="384"/>
      <c r="EZ82" s="384"/>
      <c r="FA82" s="384"/>
      <c r="FB82" s="384"/>
      <c r="FC82" s="384"/>
      <c r="FD82" s="384"/>
      <c r="FE82" s="384"/>
      <c r="FF82" s="384"/>
      <c r="FG82" s="384"/>
      <c r="FH82" s="384"/>
      <c r="FI82" s="384"/>
      <c r="FJ82" s="384"/>
      <c r="FK82" s="350"/>
      <c r="FL82" s="350"/>
      <c r="FM82" s="350"/>
      <c r="FN82" s="350"/>
      <c r="FO82" s="350"/>
      <c r="FP82" s="350"/>
      <c r="FQ82" s="350"/>
      <c r="FR82" s="350"/>
      <c r="FS82" s="350"/>
      <c r="FT82" s="350"/>
      <c r="FU82" s="350"/>
      <c r="FV82" s="350"/>
      <c r="FW82" s="350"/>
      <c r="FX82" s="350"/>
      <c r="FY82" s="350"/>
    </row>
    <row r="83" spans="1:181" s="382" customFormat="1" x14ac:dyDescent="0.2">
      <c r="BG83" s="383" t="s">
        <v>187</v>
      </c>
      <c r="BI83" s="349">
        <f>BI76+BI62+BI47+BI30+BI27</f>
        <v>99</v>
      </c>
      <c r="BJ83" s="349"/>
      <c r="BK83" s="349"/>
      <c r="BL83" s="349"/>
      <c r="BM83" s="349"/>
      <c r="BN83" s="349"/>
      <c r="BO83" s="349"/>
      <c r="BP83" s="349"/>
      <c r="BQ83" s="349"/>
      <c r="BR83" s="349"/>
      <c r="BS83" s="349"/>
      <c r="BT83" s="349"/>
      <c r="BU83" s="349"/>
      <c r="BV83" s="349"/>
      <c r="BW83" s="349"/>
      <c r="BX83" s="359">
        <f>BX76+BX62+BX47+BX30+BX27</f>
        <v>266694</v>
      </c>
      <c r="BY83" s="359"/>
      <c r="BZ83" s="359"/>
      <c r="CA83" s="359"/>
      <c r="CB83" s="359"/>
      <c r="CC83" s="359"/>
      <c r="CD83" s="359"/>
      <c r="CE83" s="359"/>
      <c r="CF83" s="359"/>
      <c r="CG83" s="359"/>
      <c r="CH83" s="359"/>
      <c r="CI83" s="359"/>
      <c r="CJ83" s="359"/>
      <c r="CK83" s="359"/>
      <c r="CL83" s="359"/>
      <c r="CM83" s="359">
        <f>CM76+CM62+CM47+CM30+CM27</f>
        <v>366708.6</v>
      </c>
      <c r="CN83" s="359"/>
      <c r="CO83" s="359"/>
      <c r="CP83" s="359"/>
      <c r="CQ83" s="359"/>
      <c r="CR83" s="359"/>
      <c r="CS83" s="359"/>
      <c r="CT83" s="359"/>
      <c r="CU83" s="359"/>
      <c r="CV83" s="359"/>
      <c r="CW83" s="359"/>
      <c r="CX83" s="359">
        <f>CX76+CX62+CX47+CX30+CX27</f>
        <v>95940.989999999991</v>
      </c>
      <c r="CY83" s="359"/>
      <c r="CZ83" s="359"/>
      <c r="DA83" s="359"/>
      <c r="DB83" s="359"/>
      <c r="DC83" s="359"/>
      <c r="DD83" s="359"/>
      <c r="DE83" s="359"/>
      <c r="DF83" s="359"/>
      <c r="DG83" s="359"/>
      <c r="DH83" s="359"/>
      <c r="DI83" s="359"/>
      <c r="DJ83" s="359"/>
      <c r="DK83" s="359"/>
      <c r="DL83" s="359"/>
      <c r="DM83" s="359"/>
      <c r="DN83" s="359"/>
      <c r="DO83" s="359"/>
      <c r="DP83" s="359"/>
      <c r="DQ83" s="359"/>
      <c r="DR83" s="359"/>
      <c r="DS83" s="359"/>
      <c r="DT83" s="359">
        <f>DT76+DT62+DT47+DT30+DT27</f>
        <v>1276900.0045</v>
      </c>
      <c r="DU83" s="359"/>
      <c r="DV83" s="359"/>
      <c r="DW83" s="359"/>
      <c r="DX83" s="359"/>
      <c r="DY83" s="359"/>
      <c r="DZ83" s="359"/>
      <c r="EA83" s="359"/>
      <c r="EB83" s="359"/>
      <c r="EC83" s="359"/>
      <c r="ED83" s="359"/>
      <c r="EE83" s="359"/>
      <c r="EF83" s="359"/>
      <c r="EG83" s="359"/>
      <c r="EH83" s="359"/>
      <c r="EI83" s="359"/>
      <c r="EJ83" s="359"/>
      <c r="EK83" s="359"/>
      <c r="EL83" s="359"/>
      <c r="EM83" s="359"/>
      <c r="EN83" s="359"/>
      <c r="EO83" s="359"/>
      <c r="EP83" s="359"/>
      <c r="EQ83" s="359"/>
      <c r="ER83" s="359"/>
      <c r="ES83" s="359"/>
      <c r="ET83" s="359"/>
      <c r="EU83" s="359"/>
      <c r="EV83" s="369">
        <f>EV76+EV62+EV47+EV30+EV27-0.05</f>
        <v>15322800.003999997</v>
      </c>
      <c r="EW83" s="370"/>
      <c r="EX83" s="370"/>
      <c r="EY83" s="370"/>
      <c r="EZ83" s="370"/>
      <c r="FA83" s="370"/>
      <c r="FB83" s="370"/>
      <c r="FC83" s="370"/>
      <c r="FD83" s="370"/>
      <c r="FE83" s="370"/>
      <c r="FF83" s="370"/>
      <c r="FG83" s="370"/>
      <c r="FH83" s="370"/>
      <c r="FI83" s="370"/>
      <c r="FJ83" s="371"/>
      <c r="FK83" s="390"/>
      <c r="FL83" s="391"/>
      <c r="FM83" s="391"/>
      <c r="FN83" s="391"/>
      <c r="FO83" s="391"/>
      <c r="FP83" s="391"/>
      <c r="FQ83" s="391"/>
      <c r="FR83" s="391"/>
      <c r="FS83" s="391"/>
      <c r="FT83" s="391"/>
      <c r="FU83" s="391"/>
      <c r="FV83" s="391"/>
      <c r="FW83" s="391"/>
      <c r="FX83" s="391"/>
      <c r="FY83" s="391"/>
    </row>
    <row r="84" spans="1:181" ht="16.5" customHeight="1" x14ac:dyDescent="0.2"/>
    <row r="86" spans="1:181" x14ac:dyDescent="0.2">
      <c r="AH86" s="388" t="s">
        <v>289</v>
      </c>
      <c r="DZ86" s="388" t="s">
        <v>290</v>
      </c>
    </row>
    <row r="89" spans="1:181" x14ac:dyDescent="0.2">
      <c r="AH89" s="388" t="s">
        <v>192</v>
      </c>
      <c r="EA89" s="388" t="s">
        <v>291</v>
      </c>
    </row>
    <row r="92" spans="1:181" x14ac:dyDescent="0.2">
      <c r="AI92" s="388" t="s">
        <v>292</v>
      </c>
      <c r="EB92" s="388" t="s">
        <v>291</v>
      </c>
    </row>
  </sheetData>
  <mergeCells count="803">
    <mergeCell ref="EV83:FJ83"/>
    <mergeCell ref="FK83:FY83"/>
    <mergeCell ref="BH5:FW5"/>
    <mergeCell ref="EV73:FJ73"/>
    <mergeCell ref="EV74:FJ74"/>
    <mergeCell ref="EV75:FJ75"/>
    <mergeCell ref="EV76:FJ76"/>
    <mergeCell ref="EV9:FJ10"/>
    <mergeCell ref="EV67:FJ67"/>
    <mergeCell ref="EV68:FJ68"/>
    <mergeCell ref="EV69:FJ69"/>
    <mergeCell ref="EV70:FJ70"/>
    <mergeCell ref="EV71:FJ71"/>
    <mergeCell ref="EV72:FJ72"/>
    <mergeCell ref="EV61:FJ61"/>
    <mergeCell ref="EV62:FJ62"/>
    <mergeCell ref="EV63:FJ63"/>
    <mergeCell ref="EV64:FJ64"/>
    <mergeCell ref="EV65:FJ65"/>
    <mergeCell ref="EV66:FJ66"/>
    <mergeCell ref="EV55:FJ55"/>
    <mergeCell ref="EV56:FJ56"/>
    <mergeCell ref="EV57:FJ57"/>
    <mergeCell ref="EV58:FJ58"/>
    <mergeCell ref="EV59:FJ59"/>
    <mergeCell ref="EV60:FJ60"/>
    <mergeCell ref="EV49:FJ49"/>
    <mergeCell ref="EV50:FJ50"/>
    <mergeCell ref="EV51:FJ51"/>
    <mergeCell ref="EV52:FJ52"/>
    <mergeCell ref="EV53:FJ53"/>
    <mergeCell ref="EV54:FJ54"/>
    <mergeCell ref="EV43:FJ43"/>
    <mergeCell ref="EV44:FJ44"/>
    <mergeCell ref="EV45:FJ45"/>
    <mergeCell ref="EV46:FJ46"/>
    <mergeCell ref="EV47:FJ47"/>
    <mergeCell ref="EV48:FJ48"/>
    <mergeCell ref="EV37:FJ37"/>
    <mergeCell ref="EV38:FJ38"/>
    <mergeCell ref="EV39:FJ39"/>
    <mergeCell ref="EV40:FJ40"/>
    <mergeCell ref="EV41:FJ41"/>
    <mergeCell ref="EV42:FJ42"/>
    <mergeCell ref="EV31:FJ31"/>
    <mergeCell ref="EV32:FJ32"/>
    <mergeCell ref="EV33:FJ33"/>
    <mergeCell ref="EV34:FJ34"/>
    <mergeCell ref="EV35:FJ35"/>
    <mergeCell ref="EV36:FJ36"/>
    <mergeCell ref="EV25:FJ25"/>
    <mergeCell ref="EV26:FJ26"/>
    <mergeCell ref="EV27:FJ27"/>
    <mergeCell ref="EV28:FJ28"/>
    <mergeCell ref="EV29:FJ29"/>
    <mergeCell ref="EV30:FJ30"/>
    <mergeCell ref="EV19:FJ19"/>
    <mergeCell ref="EV20:FJ20"/>
    <mergeCell ref="EV21:FJ21"/>
    <mergeCell ref="EV22:FJ22"/>
    <mergeCell ref="EV23:FJ23"/>
    <mergeCell ref="EV24:FJ24"/>
    <mergeCell ref="EV14:FJ14"/>
    <mergeCell ref="EV15:FJ15"/>
    <mergeCell ref="EV16:FJ16"/>
    <mergeCell ref="EV17:FJ17"/>
    <mergeCell ref="EV18:FJ18"/>
    <mergeCell ref="C4:D4"/>
    <mergeCell ref="BH3:BI3"/>
    <mergeCell ref="DT83:EU83"/>
    <mergeCell ref="CM82:CW82"/>
    <mergeCell ref="CX82:DH82"/>
    <mergeCell ref="DI82:DS82"/>
    <mergeCell ref="DT82:EU82"/>
    <mergeCell ref="FK82:FY82"/>
    <mergeCell ref="BI83:BW83"/>
    <mergeCell ref="BX83:CL83"/>
    <mergeCell ref="CM83:CW83"/>
    <mergeCell ref="CX83:DH83"/>
    <mergeCell ref="DI83:DS83"/>
    <mergeCell ref="CM81:CW81"/>
    <mergeCell ref="CX81:DH81"/>
    <mergeCell ref="DI81:DS81"/>
    <mergeCell ref="DT81:EU81"/>
    <mergeCell ref="FK81:FY81"/>
    <mergeCell ref="A82:T82"/>
    <mergeCell ref="U82:AD82"/>
    <mergeCell ref="AE82:BH82"/>
    <mergeCell ref="BI82:BW82"/>
    <mergeCell ref="BX82:CL82"/>
    <mergeCell ref="CM80:CW80"/>
    <mergeCell ref="CX80:DH80"/>
    <mergeCell ref="DI80:DS80"/>
    <mergeCell ref="DT80:EU80"/>
    <mergeCell ref="FK80:FY80"/>
    <mergeCell ref="A81:T81"/>
    <mergeCell ref="U81:AD81"/>
    <mergeCell ref="AE81:BH81"/>
    <mergeCell ref="BI81:BW81"/>
    <mergeCell ref="BX81:CL81"/>
    <mergeCell ref="CM79:CW79"/>
    <mergeCell ref="CX79:DH79"/>
    <mergeCell ref="DI79:DS79"/>
    <mergeCell ref="DT79:EU79"/>
    <mergeCell ref="FK79:FY79"/>
    <mergeCell ref="A80:T80"/>
    <mergeCell ref="U80:AD80"/>
    <mergeCell ref="AE80:BH80"/>
    <mergeCell ref="BI80:BW80"/>
    <mergeCell ref="BX80:CL80"/>
    <mergeCell ref="CM78:CW78"/>
    <mergeCell ref="CX78:DH78"/>
    <mergeCell ref="DI78:DS78"/>
    <mergeCell ref="DT78:EU78"/>
    <mergeCell ref="FK78:FY78"/>
    <mergeCell ref="A79:T79"/>
    <mergeCell ref="U79:AD79"/>
    <mergeCell ref="AE79:BH79"/>
    <mergeCell ref="BI79:BW79"/>
    <mergeCell ref="BX79:CL79"/>
    <mergeCell ref="A76:BH76"/>
    <mergeCell ref="A77:T77"/>
    <mergeCell ref="U77:AD77"/>
    <mergeCell ref="AE77:BH77"/>
    <mergeCell ref="FK77:FY77"/>
    <mergeCell ref="A78:T78"/>
    <mergeCell ref="U78:AD78"/>
    <mergeCell ref="AE78:BH78"/>
    <mergeCell ref="BI78:BW78"/>
    <mergeCell ref="BX78:CL78"/>
    <mergeCell ref="A56:T56"/>
    <mergeCell ref="U56:AD56"/>
    <mergeCell ref="AE56:BH56"/>
    <mergeCell ref="A62:BH62"/>
    <mergeCell ref="A70:T70"/>
    <mergeCell ref="U70:AD70"/>
    <mergeCell ref="AE70:BH70"/>
    <mergeCell ref="A27:BH27"/>
    <mergeCell ref="A30:BH30"/>
    <mergeCell ref="A41:T41"/>
    <mergeCell ref="U41:AD41"/>
    <mergeCell ref="AE41:BH41"/>
    <mergeCell ref="A47:BH47"/>
    <mergeCell ref="A21:T21"/>
    <mergeCell ref="U21:AD21"/>
    <mergeCell ref="AE21:BH21"/>
    <mergeCell ref="A24:T24"/>
    <mergeCell ref="U24:AD24"/>
    <mergeCell ref="AE24:BH24"/>
    <mergeCell ref="A9:AD9"/>
    <mergeCell ref="AE9:BH10"/>
    <mergeCell ref="BI9:BW10"/>
    <mergeCell ref="BX9:CL10"/>
    <mergeCell ref="CM9:DS9"/>
    <mergeCell ref="DT9:EU10"/>
    <mergeCell ref="FK9:FY10"/>
    <mergeCell ref="B3:BC3"/>
    <mergeCell ref="DY1:FY1"/>
    <mergeCell ref="B5:BD5"/>
    <mergeCell ref="DT76:EU76"/>
    <mergeCell ref="FK76:FY76"/>
    <mergeCell ref="BI77:BW77"/>
    <mergeCell ref="BX77:CL77"/>
    <mergeCell ref="CM77:CW77"/>
    <mergeCell ref="CX77:DH77"/>
    <mergeCell ref="DI77:DS77"/>
    <mergeCell ref="DT77:EU77"/>
    <mergeCell ref="DT75:EU75"/>
    <mergeCell ref="FK75:FY75"/>
    <mergeCell ref="BI76:BW76"/>
    <mergeCell ref="BX76:CL76"/>
    <mergeCell ref="CM76:CW76"/>
    <mergeCell ref="CX76:DH76"/>
    <mergeCell ref="DI76:DS76"/>
    <mergeCell ref="DT74:EU74"/>
    <mergeCell ref="FK74:FY74"/>
    <mergeCell ref="A75:T75"/>
    <mergeCell ref="U75:AD75"/>
    <mergeCell ref="AE75:BH75"/>
    <mergeCell ref="BI75:BW75"/>
    <mergeCell ref="BX75:CL75"/>
    <mergeCell ref="CM75:CW75"/>
    <mergeCell ref="CX75:DH75"/>
    <mergeCell ref="DI75:DS75"/>
    <mergeCell ref="DT73:EU73"/>
    <mergeCell ref="FK73:FY73"/>
    <mergeCell ref="A74:T74"/>
    <mergeCell ref="U74:AD74"/>
    <mergeCell ref="AE74:BH74"/>
    <mergeCell ref="BI74:BW74"/>
    <mergeCell ref="BX74:CL74"/>
    <mergeCell ref="CM74:CW74"/>
    <mergeCell ref="CX74:DH74"/>
    <mergeCell ref="DI74:DS74"/>
    <mergeCell ref="DT72:EU72"/>
    <mergeCell ref="FK72:FY72"/>
    <mergeCell ref="A73:T73"/>
    <mergeCell ref="U73:AD73"/>
    <mergeCell ref="AE73:BH73"/>
    <mergeCell ref="BI73:BW73"/>
    <mergeCell ref="BX73:CL73"/>
    <mergeCell ref="CM73:CW73"/>
    <mergeCell ref="CX73:DH73"/>
    <mergeCell ref="DI73:DS73"/>
    <mergeCell ref="DT71:EU71"/>
    <mergeCell ref="FK71:FY71"/>
    <mergeCell ref="A72:T72"/>
    <mergeCell ref="U72:AD72"/>
    <mergeCell ref="AE72:BH72"/>
    <mergeCell ref="BI72:BW72"/>
    <mergeCell ref="BX72:CL72"/>
    <mergeCell ref="CM72:CW72"/>
    <mergeCell ref="CX72:DH72"/>
    <mergeCell ref="DI72:DS72"/>
    <mergeCell ref="DT70:EU70"/>
    <mergeCell ref="FK70:FY70"/>
    <mergeCell ref="A71:T71"/>
    <mergeCell ref="U71:AD71"/>
    <mergeCell ref="AE71:BH71"/>
    <mergeCell ref="BI71:BW71"/>
    <mergeCell ref="BX71:CL71"/>
    <mergeCell ref="CM71:CW71"/>
    <mergeCell ref="CX71:DH71"/>
    <mergeCell ref="DI71:DS71"/>
    <mergeCell ref="CX69:DH69"/>
    <mergeCell ref="DI69:DS69"/>
    <mergeCell ref="DT69:EU69"/>
    <mergeCell ref="FK69:FY69"/>
    <mergeCell ref="BI70:BW70"/>
    <mergeCell ref="BX70:CL70"/>
    <mergeCell ref="CM70:CW70"/>
    <mergeCell ref="CX70:DH70"/>
    <mergeCell ref="DI70:DS70"/>
    <mergeCell ref="CX68:DH68"/>
    <mergeCell ref="DI68:DS68"/>
    <mergeCell ref="DT68:EU68"/>
    <mergeCell ref="FK68:FY68"/>
    <mergeCell ref="A69:T69"/>
    <mergeCell ref="U69:AD69"/>
    <mergeCell ref="AE69:BH69"/>
    <mergeCell ref="BI69:BW69"/>
    <mergeCell ref="BX69:CL69"/>
    <mergeCell ref="CM69:CW69"/>
    <mergeCell ref="CX67:DH67"/>
    <mergeCell ref="DI67:DS67"/>
    <mergeCell ref="DT67:EU67"/>
    <mergeCell ref="FK67:FY67"/>
    <mergeCell ref="A68:T68"/>
    <mergeCell ref="U68:AD68"/>
    <mergeCell ref="AE68:BH68"/>
    <mergeCell ref="BI68:BW68"/>
    <mergeCell ref="BX68:CL68"/>
    <mergeCell ref="CM68:CW68"/>
    <mergeCell ref="CX66:DH66"/>
    <mergeCell ref="DI66:DS66"/>
    <mergeCell ref="DT66:EU66"/>
    <mergeCell ref="FK66:FY66"/>
    <mergeCell ref="A67:T67"/>
    <mergeCell ref="U67:AD67"/>
    <mergeCell ref="AE67:BH67"/>
    <mergeCell ref="BI67:BW67"/>
    <mergeCell ref="BX67:CL67"/>
    <mergeCell ref="CM67:CW67"/>
    <mergeCell ref="CX65:DH65"/>
    <mergeCell ref="DI65:DS65"/>
    <mergeCell ref="DT65:EU65"/>
    <mergeCell ref="FK65:FY65"/>
    <mergeCell ref="A66:T66"/>
    <mergeCell ref="U66:AD66"/>
    <mergeCell ref="AE66:BH66"/>
    <mergeCell ref="BI66:BW66"/>
    <mergeCell ref="BX66:CL66"/>
    <mergeCell ref="CM66:CW66"/>
    <mergeCell ref="CX64:DH64"/>
    <mergeCell ref="DI64:DS64"/>
    <mergeCell ref="DT64:EU64"/>
    <mergeCell ref="FK64:FY64"/>
    <mergeCell ref="A65:T65"/>
    <mergeCell ref="U65:AD65"/>
    <mergeCell ref="AE65:BH65"/>
    <mergeCell ref="BI65:BW65"/>
    <mergeCell ref="BX65:CL65"/>
    <mergeCell ref="CM65:CW65"/>
    <mergeCell ref="CX63:DH63"/>
    <mergeCell ref="DI63:DS63"/>
    <mergeCell ref="DT63:EU63"/>
    <mergeCell ref="FK63:FY63"/>
    <mergeCell ref="A64:T64"/>
    <mergeCell ref="U64:AD64"/>
    <mergeCell ref="AE64:BH64"/>
    <mergeCell ref="BI64:BW64"/>
    <mergeCell ref="BX64:CL64"/>
    <mergeCell ref="CM64:CW64"/>
    <mergeCell ref="CX62:DH62"/>
    <mergeCell ref="DI62:DS62"/>
    <mergeCell ref="DT62:EU62"/>
    <mergeCell ref="FK62:FY62"/>
    <mergeCell ref="A63:T63"/>
    <mergeCell ref="U63:AD63"/>
    <mergeCell ref="AE63:BH63"/>
    <mergeCell ref="BI63:BW63"/>
    <mergeCell ref="BX63:CL63"/>
    <mergeCell ref="CM63:CW63"/>
    <mergeCell ref="CX61:DH61"/>
    <mergeCell ref="DI61:DS61"/>
    <mergeCell ref="DT61:EU61"/>
    <mergeCell ref="FK61:FY61"/>
    <mergeCell ref="BI62:BW62"/>
    <mergeCell ref="BX62:CL62"/>
    <mergeCell ref="CM62:CW62"/>
    <mergeCell ref="CX60:DH60"/>
    <mergeCell ref="DI60:DS60"/>
    <mergeCell ref="DT60:EU60"/>
    <mergeCell ref="FK60:FY60"/>
    <mergeCell ref="A61:T61"/>
    <mergeCell ref="U61:AD61"/>
    <mergeCell ref="AE61:BH61"/>
    <mergeCell ref="BI61:BW61"/>
    <mergeCell ref="BX61:CL61"/>
    <mergeCell ref="CM61:CW61"/>
    <mergeCell ref="CX59:DH59"/>
    <mergeCell ref="DI59:DS59"/>
    <mergeCell ref="DT59:EU59"/>
    <mergeCell ref="FK59:FY59"/>
    <mergeCell ref="A60:T60"/>
    <mergeCell ref="U60:AD60"/>
    <mergeCell ref="AE60:BH60"/>
    <mergeCell ref="BI60:BW60"/>
    <mergeCell ref="BX60:CL60"/>
    <mergeCell ref="CM60:CW60"/>
    <mergeCell ref="CX58:DH58"/>
    <mergeCell ref="DI58:DS58"/>
    <mergeCell ref="DT58:EU58"/>
    <mergeCell ref="FK58:FY58"/>
    <mergeCell ref="A59:T59"/>
    <mergeCell ref="U59:AD59"/>
    <mergeCell ref="AE59:BH59"/>
    <mergeCell ref="BI59:BW59"/>
    <mergeCell ref="BX59:CL59"/>
    <mergeCell ref="CM59:CW59"/>
    <mergeCell ref="CX57:DH57"/>
    <mergeCell ref="DI57:DS57"/>
    <mergeCell ref="DT57:EU57"/>
    <mergeCell ref="FK57:FY57"/>
    <mergeCell ref="A58:T58"/>
    <mergeCell ref="U58:AD58"/>
    <mergeCell ref="AE58:BH58"/>
    <mergeCell ref="BI58:BW58"/>
    <mergeCell ref="BX58:CL58"/>
    <mergeCell ref="CM58:CW58"/>
    <mergeCell ref="A57:T57"/>
    <mergeCell ref="U57:AD57"/>
    <mergeCell ref="AE57:BH57"/>
    <mergeCell ref="BI57:BW57"/>
    <mergeCell ref="BX57:CL57"/>
    <mergeCell ref="CM57:CW57"/>
    <mergeCell ref="DT55:EU55"/>
    <mergeCell ref="FK55:FY55"/>
    <mergeCell ref="BI56:BW56"/>
    <mergeCell ref="BX56:CL56"/>
    <mergeCell ref="CM56:CW56"/>
    <mergeCell ref="CX56:DH56"/>
    <mergeCell ref="DI56:DS56"/>
    <mergeCell ref="DT56:EU56"/>
    <mergeCell ref="FK56:FY56"/>
    <mergeCell ref="DT54:EU54"/>
    <mergeCell ref="FK54:FY54"/>
    <mergeCell ref="A55:T55"/>
    <mergeCell ref="U55:AD55"/>
    <mergeCell ref="AE55:BH55"/>
    <mergeCell ref="BI55:BW55"/>
    <mergeCell ref="BX55:CL55"/>
    <mergeCell ref="CM55:CW55"/>
    <mergeCell ref="CX55:DH55"/>
    <mergeCell ref="DI55:DS55"/>
    <mergeCell ref="DT53:EU53"/>
    <mergeCell ref="FK53:FY53"/>
    <mergeCell ref="A54:T54"/>
    <mergeCell ref="U54:AD54"/>
    <mergeCell ref="AE54:BH54"/>
    <mergeCell ref="BI54:BW54"/>
    <mergeCell ref="BX54:CL54"/>
    <mergeCell ref="CM54:CW54"/>
    <mergeCell ref="CX54:DH54"/>
    <mergeCell ref="DI54:DS54"/>
    <mergeCell ref="DT52:EU52"/>
    <mergeCell ref="FK52:FY52"/>
    <mergeCell ref="A53:T53"/>
    <mergeCell ref="U53:AD53"/>
    <mergeCell ref="AE53:BH53"/>
    <mergeCell ref="BI53:BW53"/>
    <mergeCell ref="BX53:CL53"/>
    <mergeCell ref="CM53:CW53"/>
    <mergeCell ref="CX53:DH53"/>
    <mergeCell ref="DI53:DS53"/>
    <mergeCell ref="DT51:EU51"/>
    <mergeCell ref="FK51:FY51"/>
    <mergeCell ref="A52:T52"/>
    <mergeCell ref="U52:AD52"/>
    <mergeCell ref="AE52:BH52"/>
    <mergeCell ref="BI52:BW52"/>
    <mergeCell ref="BX52:CL52"/>
    <mergeCell ref="CM52:CW52"/>
    <mergeCell ref="CX52:DH52"/>
    <mergeCell ref="DI52:DS52"/>
    <mergeCell ref="DT50:EU50"/>
    <mergeCell ref="FK50:FY50"/>
    <mergeCell ref="A51:T51"/>
    <mergeCell ref="U51:AD51"/>
    <mergeCell ref="AE51:BH51"/>
    <mergeCell ref="BI51:BW51"/>
    <mergeCell ref="BX51:CL51"/>
    <mergeCell ref="CM51:CW51"/>
    <mergeCell ref="CX51:DH51"/>
    <mergeCell ref="DI51:DS51"/>
    <mergeCell ref="DT49:EU49"/>
    <mergeCell ref="FK49:FY49"/>
    <mergeCell ref="A50:T50"/>
    <mergeCell ref="U50:AD50"/>
    <mergeCell ref="AE50:BH50"/>
    <mergeCell ref="BI50:BW50"/>
    <mergeCell ref="BX50:CL50"/>
    <mergeCell ref="CM50:CW50"/>
    <mergeCell ref="CX50:DH50"/>
    <mergeCell ref="DI50:DS50"/>
    <mergeCell ref="DT48:EU48"/>
    <mergeCell ref="FK48:FY48"/>
    <mergeCell ref="A49:T49"/>
    <mergeCell ref="U49:AD49"/>
    <mergeCell ref="AE49:BH49"/>
    <mergeCell ref="BI49:BW49"/>
    <mergeCell ref="BX49:CL49"/>
    <mergeCell ref="CM49:CW49"/>
    <mergeCell ref="CX49:DH49"/>
    <mergeCell ref="DI49:DS49"/>
    <mergeCell ref="DT47:EU47"/>
    <mergeCell ref="FK47:FY47"/>
    <mergeCell ref="A48:T48"/>
    <mergeCell ref="U48:AD48"/>
    <mergeCell ref="AE48:BH48"/>
    <mergeCell ref="BI48:BW48"/>
    <mergeCell ref="BX48:CL48"/>
    <mergeCell ref="CM48:CW48"/>
    <mergeCell ref="CX48:DH48"/>
    <mergeCell ref="DI48:DS48"/>
    <mergeCell ref="DT46:EU46"/>
    <mergeCell ref="FK46:FY46"/>
    <mergeCell ref="BI47:BW47"/>
    <mergeCell ref="BX47:CL47"/>
    <mergeCell ref="CM47:CW47"/>
    <mergeCell ref="CX47:DH47"/>
    <mergeCell ref="DI47:DS47"/>
    <mergeCell ref="DT45:EU45"/>
    <mergeCell ref="FK45:FY45"/>
    <mergeCell ref="A46:T46"/>
    <mergeCell ref="U46:AD46"/>
    <mergeCell ref="AE46:BH46"/>
    <mergeCell ref="BI46:BW46"/>
    <mergeCell ref="BX46:CL46"/>
    <mergeCell ref="CM46:CW46"/>
    <mergeCell ref="CX46:DH46"/>
    <mergeCell ref="DI46:DS46"/>
    <mergeCell ref="DT44:EU44"/>
    <mergeCell ref="FK44:FY44"/>
    <mergeCell ref="A45:T45"/>
    <mergeCell ref="U45:AD45"/>
    <mergeCell ref="AE45:BH45"/>
    <mergeCell ref="BI45:BW45"/>
    <mergeCell ref="BX45:CL45"/>
    <mergeCell ref="CM45:CW45"/>
    <mergeCell ref="CX45:DH45"/>
    <mergeCell ref="DI45:DS45"/>
    <mergeCell ref="DT43:EU43"/>
    <mergeCell ref="FK43:FY43"/>
    <mergeCell ref="A44:T44"/>
    <mergeCell ref="U44:AD44"/>
    <mergeCell ref="AE44:BH44"/>
    <mergeCell ref="BI44:BW44"/>
    <mergeCell ref="BX44:CL44"/>
    <mergeCell ref="CM44:CW44"/>
    <mergeCell ref="CX44:DH44"/>
    <mergeCell ref="DI44:DS44"/>
    <mergeCell ref="DT42:EU42"/>
    <mergeCell ref="FK42:FY42"/>
    <mergeCell ref="A43:T43"/>
    <mergeCell ref="U43:AD43"/>
    <mergeCell ref="AE43:BH43"/>
    <mergeCell ref="BI43:BW43"/>
    <mergeCell ref="BX43:CL43"/>
    <mergeCell ref="CM43:CW43"/>
    <mergeCell ref="CX43:DH43"/>
    <mergeCell ref="DI43:DS43"/>
    <mergeCell ref="DT41:EU41"/>
    <mergeCell ref="FK41:FY41"/>
    <mergeCell ref="A42:T42"/>
    <mergeCell ref="U42:AD42"/>
    <mergeCell ref="AE42:BH42"/>
    <mergeCell ref="BI42:BW42"/>
    <mergeCell ref="BX42:CL42"/>
    <mergeCell ref="CM42:CW42"/>
    <mergeCell ref="CX42:DH42"/>
    <mergeCell ref="DI42:DS42"/>
    <mergeCell ref="CX40:DH40"/>
    <mergeCell ref="DI40:DS40"/>
    <mergeCell ref="DT40:EU40"/>
    <mergeCell ref="FK40:FY40"/>
    <mergeCell ref="BI41:BW41"/>
    <mergeCell ref="BX41:CL41"/>
    <mergeCell ref="CM41:CW41"/>
    <mergeCell ref="CX41:DH41"/>
    <mergeCell ref="DI41:DS41"/>
    <mergeCell ref="CX39:DH39"/>
    <mergeCell ref="DI39:DS39"/>
    <mergeCell ref="DT39:EU39"/>
    <mergeCell ref="FK39:FY39"/>
    <mergeCell ref="A40:T40"/>
    <mergeCell ref="U40:AD40"/>
    <mergeCell ref="AE40:BH40"/>
    <mergeCell ref="BI40:BW40"/>
    <mergeCell ref="BX40:CL40"/>
    <mergeCell ref="CM40:CW40"/>
    <mergeCell ref="CX38:DH38"/>
    <mergeCell ref="DI38:DS38"/>
    <mergeCell ref="DT38:EU38"/>
    <mergeCell ref="FK38:FY38"/>
    <mergeCell ref="A39:T39"/>
    <mergeCell ref="U39:AD39"/>
    <mergeCell ref="AE39:BH39"/>
    <mergeCell ref="BI39:BW39"/>
    <mergeCell ref="BX39:CL39"/>
    <mergeCell ref="CM39:CW39"/>
    <mergeCell ref="CX37:DH37"/>
    <mergeCell ref="DI37:DS37"/>
    <mergeCell ref="DT37:EU37"/>
    <mergeCell ref="FK37:FY37"/>
    <mergeCell ref="A38:T38"/>
    <mergeCell ref="U38:AD38"/>
    <mergeCell ref="AE38:BH38"/>
    <mergeCell ref="BI38:BW38"/>
    <mergeCell ref="BX38:CL38"/>
    <mergeCell ref="CM38:CW38"/>
    <mergeCell ref="CX36:DH36"/>
    <mergeCell ref="DI36:DS36"/>
    <mergeCell ref="DT36:EU36"/>
    <mergeCell ref="FK36:FY36"/>
    <mergeCell ref="A37:T37"/>
    <mergeCell ref="U37:AD37"/>
    <mergeCell ref="AE37:BH37"/>
    <mergeCell ref="BI37:BW37"/>
    <mergeCell ref="BX37:CL37"/>
    <mergeCell ref="CM37:CW37"/>
    <mergeCell ref="CX35:DH35"/>
    <mergeCell ref="DI35:DS35"/>
    <mergeCell ref="DT35:EU35"/>
    <mergeCell ref="FK35:FY35"/>
    <mergeCell ref="A36:T36"/>
    <mergeCell ref="U36:AD36"/>
    <mergeCell ref="AE36:BH36"/>
    <mergeCell ref="BI36:BW36"/>
    <mergeCell ref="BX36:CL36"/>
    <mergeCell ref="CM36:CW36"/>
    <mergeCell ref="CX34:DH34"/>
    <mergeCell ref="DI34:DS34"/>
    <mergeCell ref="DT34:EU34"/>
    <mergeCell ref="FK34:FY34"/>
    <mergeCell ref="A35:T35"/>
    <mergeCell ref="U35:AD35"/>
    <mergeCell ref="AE35:BH35"/>
    <mergeCell ref="BI35:BW35"/>
    <mergeCell ref="BX35:CL35"/>
    <mergeCell ref="CM35:CW35"/>
    <mergeCell ref="CX33:DH33"/>
    <mergeCell ref="DI33:DS33"/>
    <mergeCell ref="DT33:EU33"/>
    <mergeCell ref="FK33:FY33"/>
    <mergeCell ref="A34:T34"/>
    <mergeCell ref="U34:AD34"/>
    <mergeCell ref="AE34:BH34"/>
    <mergeCell ref="BI34:BW34"/>
    <mergeCell ref="BX34:CL34"/>
    <mergeCell ref="CM34:CW34"/>
    <mergeCell ref="CX32:DH32"/>
    <mergeCell ref="DI32:DS32"/>
    <mergeCell ref="DT32:EU32"/>
    <mergeCell ref="FK32:FY32"/>
    <mergeCell ref="A33:T33"/>
    <mergeCell ref="U33:AD33"/>
    <mergeCell ref="AE33:BH33"/>
    <mergeCell ref="BI33:BW33"/>
    <mergeCell ref="BX33:CL33"/>
    <mergeCell ref="CM33:CW33"/>
    <mergeCell ref="CX31:DH31"/>
    <mergeCell ref="DI31:DS31"/>
    <mergeCell ref="DT31:EU31"/>
    <mergeCell ref="FK31:FY31"/>
    <mergeCell ref="A32:T32"/>
    <mergeCell ref="U32:AD32"/>
    <mergeCell ref="AE32:BH32"/>
    <mergeCell ref="BI32:BW32"/>
    <mergeCell ref="BX32:CL32"/>
    <mergeCell ref="CM32:CW32"/>
    <mergeCell ref="CX30:DH30"/>
    <mergeCell ref="DI30:DS30"/>
    <mergeCell ref="DT30:EU30"/>
    <mergeCell ref="FK30:FY30"/>
    <mergeCell ref="A31:T31"/>
    <mergeCell ref="U31:AD31"/>
    <mergeCell ref="AE31:BH31"/>
    <mergeCell ref="BI31:BW31"/>
    <mergeCell ref="BX31:CL31"/>
    <mergeCell ref="CM31:CW31"/>
    <mergeCell ref="CX29:DH29"/>
    <mergeCell ref="DI29:DS29"/>
    <mergeCell ref="DT29:EU29"/>
    <mergeCell ref="FK29:FY29"/>
    <mergeCell ref="BI30:BW30"/>
    <mergeCell ref="BX30:CL30"/>
    <mergeCell ref="CM30:CW30"/>
    <mergeCell ref="CX28:DH28"/>
    <mergeCell ref="DI28:DS28"/>
    <mergeCell ref="DT28:EU28"/>
    <mergeCell ref="FK28:FY28"/>
    <mergeCell ref="A29:T29"/>
    <mergeCell ref="U29:AD29"/>
    <mergeCell ref="AE29:BH29"/>
    <mergeCell ref="BI29:BW29"/>
    <mergeCell ref="BX29:CL29"/>
    <mergeCell ref="CM29:CW29"/>
    <mergeCell ref="CX27:DH27"/>
    <mergeCell ref="DI27:DS27"/>
    <mergeCell ref="DT27:EU27"/>
    <mergeCell ref="FK27:FY27"/>
    <mergeCell ref="A28:T28"/>
    <mergeCell ref="U28:AD28"/>
    <mergeCell ref="AE28:BH28"/>
    <mergeCell ref="BI28:BW28"/>
    <mergeCell ref="BX28:CL28"/>
    <mergeCell ref="CM28:CW28"/>
    <mergeCell ref="CX26:DH26"/>
    <mergeCell ref="DI26:DS26"/>
    <mergeCell ref="DT26:EU26"/>
    <mergeCell ref="FK26:FY26"/>
    <mergeCell ref="BI27:BW27"/>
    <mergeCell ref="BX27:CL27"/>
    <mergeCell ref="CM27:CW27"/>
    <mergeCell ref="CX25:DH25"/>
    <mergeCell ref="DI25:DS25"/>
    <mergeCell ref="DT25:EU25"/>
    <mergeCell ref="FK25:FY25"/>
    <mergeCell ref="A26:T26"/>
    <mergeCell ref="U26:AD26"/>
    <mergeCell ref="AE26:BH26"/>
    <mergeCell ref="BI26:BW26"/>
    <mergeCell ref="BX26:CL26"/>
    <mergeCell ref="CM26:CW26"/>
    <mergeCell ref="A25:T25"/>
    <mergeCell ref="U25:AD25"/>
    <mergeCell ref="AE25:BH25"/>
    <mergeCell ref="BI25:BW25"/>
    <mergeCell ref="BX25:CL25"/>
    <mergeCell ref="CM25:CW25"/>
    <mergeCell ref="DT23:EU23"/>
    <mergeCell ref="FK23:FY23"/>
    <mergeCell ref="BI24:BW24"/>
    <mergeCell ref="BX24:CL24"/>
    <mergeCell ref="CM24:CW24"/>
    <mergeCell ref="CX24:DH24"/>
    <mergeCell ref="DI24:DS24"/>
    <mergeCell ref="DT24:EU24"/>
    <mergeCell ref="FK24:FY24"/>
    <mergeCell ref="DT22:EU22"/>
    <mergeCell ref="FK22:FY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1:EU21"/>
    <mergeCell ref="FK21:FY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CX20:DH20"/>
    <mergeCell ref="DI20:DS20"/>
    <mergeCell ref="DT20:EU20"/>
    <mergeCell ref="FK20:FY20"/>
    <mergeCell ref="BI21:BW21"/>
    <mergeCell ref="BX21:CL21"/>
    <mergeCell ref="CM21:CW21"/>
    <mergeCell ref="CX21:DH21"/>
    <mergeCell ref="DI21:DS21"/>
    <mergeCell ref="CX19:DH19"/>
    <mergeCell ref="DI19:DS19"/>
    <mergeCell ref="DT19:EU19"/>
    <mergeCell ref="FK19:FY19"/>
    <mergeCell ref="A20:T20"/>
    <mergeCell ref="U20:AD20"/>
    <mergeCell ref="AE20:BH20"/>
    <mergeCell ref="BI20:BW20"/>
    <mergeCell ref="BX20:CL20"/>
    <mergeCell ref="CM20:CW20"/>
    <mergeCell ref="CX18:DH18"/>
    <mergeCell ref="DI18:DS18"/>
    <mergeCell ref="DT18:EU18"/>
    <mergeCell ref="FK18:FY18"/>
    <mergeCell ref="A19:T19"/>
    <mergeCell ref="U19:AD19"/>
    <mergeCell ref="AE19:BH19"/>
    <mergeCell ref="BI19:BW19"/>
    <mergeCell ref="BX19:CL19"/>
    <mergeCell ref="CM19:CW19"/>
    <mergeCell ref="CX17:DH17"/>
    <mergeCell ref="DI17:DS17"/>
    <mergeCell ref="DT17:EU17"/>
    <mergeCell ref="FK17:FY17"/>
    <mergeCell ref="A18:T18"/>
    <mergeCell ref="U18:AD18"/>
    <mergeCell ref="AE18:BH18"/>
    <mergeCell ref="BI18:BW18"/>
    <mergeCell ref="BX18:CL18"/>
    <mergeCell ref="CM18:CW18"/>
    <mergeCell ref="CX16:DH16"/>
    <mergeCell ref="DI16:DS16"/>
    <mergeCell ref="DT16:EU16"/>
    <mergeCell ref="FK16:FY16"/>
    <mergeCell ref="A17:T17"/>
    <mergeCell ref="U17:AD17"/>
    <mergeCell ref="AE17:BH17"/>
    <mergeCell ref="BI17:BW17"/>
    <mergeCell ref="BX17:CL17"/>
    <mergeCell ref="CM17:CW17"/>
    <mergeCell ref="CX15:DH15"/>
    <mergeCell ref="DI15:DS15"/>
    <mergeCell ref="DT15:EU15"/>
    <mergeCell ref="FK15:FY15"/>
    <mergeCell ref="A16:T16"/>
    <mergeCell ref="U16:AD16"/>
    <mergeCell ref="AE16:BH16"/>
    <mergeCell ref="BI16:BW16"/>
    <mergeCell ref="BX16:CL16"/>
    <mergeCell ref="CM16:CW16"/>
    <mergeCell ref="CX14:DH14"/>
    <mergeCell ref="DI14:DS14"/>
    <mergeCell ref="DT14:EU14"/>
    <mergeCell ref="FK14:FY14"/>
    <mergeCell ref="A15:T15"/>
    <mergeCell ref="U15:AD15"/>
    <mergeCell ref="AE15:BH15"/>
    <mergeCell ref="BI15:BW15"/>
    <mergeCell ref="BX15:CL15"/>
    <mergeCell ref="CM15:CW15"/>
    <mergeCell ref="CX13:DH13"/>
    <mergeCell ref="DI13:DS13"/>
    <mergeCell ref="DT13:EU13"/>
    <mergeCell ref="FK13:FY13"/>
    <mergeCell ref="A14:T14"/>
    <mergeCell ref="U14:AD14"/>
    <mergeCell ref="AE14:BH14"/>
    <mergeCell ref="BI14:BW14"/>
    <mergeCell ref="BX14:CL14"/>
    <mergeCell ref="CM14:CW14"/>
    <mergeCell ref="CX12:DH12"/>
    <mergeCell ref="DI12:DS12"/>
    <mergeCell ref="DT12:EU12"/>
    <mergeCell ref="FK12:FY12"/>
    <mergeCell ref="A13:T13"/>
    <mergeCell ref="U13:AD13"/>
    <mergeCell ref="AE13:BH13"/>
    <mergeCell ref="BI13:BW13"/>
    <mergeCell ref="BX13:CL13"/>
    <mergeCell ref="CM13:CW13"/>
    <mergeCell ref="CX11:DH11"/>
    <mergeCell ref="DI11:DS11"/>
    <mergeCell ref="DT11:EU11"/>
    <mergeCell ref="FK11:FY11"/>
    <mergeCell ref="A12:T12"/>
    <mergeCell ref="U12:AD12"/>
    <mergeCell ref="AE12:BH12"/>
    <mergeCell ref="BI12:BW12"/>
    <mergeCell ref="BX12:CL12"/>
    <mergeCell ref="CM12:CW12"/>
    <mergeCell ref="CX10:DH10"/>
    <mergeCell ref="DI10:DS10"/>
    <mergeCell ref="A11:T11"/>
    <mergeCell ref="U11:AD11"/>
    <mergeCell ref="AE11:BH11"/>
    <mergeCell ref="BI11:BW11"/>
    <mergeCell ref="BX11:CL11"/>
    <mergeCell ref="CM11:CW11"/>
    <mergeCell ref="EV13:FJ13"/>
    <mergeCell ref="A10:T10"/>
    <mergeCell ref="U10:AD10"/>
    <mergeCell ref="CM10:CW10"/>
    <mergeCell ref="EV12:FJ12"/>
    <mergeCell ref="EV11:FJ11"/>
  </mergeCells>
  <pageMargins left="0.7" right="0.7" top="0.75" bottom="0.75" header="0.3" footer="0.3"/>
  <pageSetup paperSize="9" scale="81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1"/>
  <sheetViews>
    <sheetView view="pageBreakPreview" topLeftCell="A19" zoomScale="80" zoomScaleSheetLayoutView="80" workbookViewId="0">
      <selection activeCell="C38" sqref="C38"/>
    </sheetView>
  </sheetViews>
  <sheetFormatPr defaultRowHeight="15.75" x14ac:dyDescent="0.25"/>
  <cols>
    <col min="1" max="1" width="11.5703125" style="7" customWidth="1"/>
    <col min="2" max="2" width="13.85546875" style="7" customWidth="1"/>
    <col min="3" max="3" width="70.5703125" style="7" customWidth="1"/>
    <col min="4" max="4" width="19.42578125" style="7" customWidth="1"/>
    <col min="5" max="5" width="22.5703125" style="7" customWidth="1"/>
    <col min="6" max="16384" width="9.140625" style="7"/>
  </cols>
  <sheetData>
    <row r="1" spans="1:5" x14ac:dyDescent="0.25">
      <c r="A1" s="48"/>
    </row>
    <row r="2" spans="1:5" ht="10.5" customHeight="1" x14ac:dyDescent="0.25">
      <c r="A2" s="15"/>
      <c r="B2" s="15"/>
      <c r="C2" s="15"/>
    </row>
    <row r="3" spans="1:5" ht="30.75" customHeight="1" thickBot="1" x14ac:dyDescent="0.3">
      <c r="A3" s="2" t="s">
        <v>20</v>
      </c>
      <c r="B3" s="287">
        <v>244</v>
      </c>
      <c r="C3" s="287"/>
    </row>
    <row r="4" spans="1:5" ht="9" customHeight="1" x14ac:dyDescent="0.25">
      <c r="A4" s="16"/>
      <c r="B4" s="261"/>
      <c r="C4" s="261"/>
    </row>
    <row r="5" spans="1:5" ht="44.25" customHeight="1" thickBot="1" x14ac:dyDescent="0.3">
      <c r="A5" s="262" t="s">
        <v>21</v>
      </c>
      <c r="B5" s="262"/>
      <c r="C5" s="263" t="s">
        <v>234</v>
      </c>
      <c r="D5" s="288"/>
      <c r="E5" s="288"/>
    </row>
    <row r="6" spans="1:5" ht="36.75" customHeight="1" x14ac:dyDescent="0.25">
      <c r="A6" s="46" t="s">
        <v>152</v>
      </c>
    </row>
    <row r="7" spans="1:5" ht="9" customHeight="1" thickBot="1" x14ac:dyDescent="0.3">
      <c r="A7" s="15"/>
      <c r="B7" s="15"/>
      <c r="C7" s="15"/>
      <c r="D7" s="15"/>
      <c r="E7" s="15"/>
    </row>
    <row r="8" spans="1:5" ht="35.25" customHeight="1" x14ac:dyDescent="0.25">
      <c r="A8" s="4" t="s">
        <v>22</v>
      </c>
      <c r="B8" s="264" t="s">
        <v>2</v>
      </c>
      <c r="C8" s="265"/>
      <c r="D8" s="268" t="s">
        <v>65</v>
      </c>
      <c r="E8" s="268" t="s">
        <v>66</v>
      </c>
    </row>
    <row r="9" spans="1:5" ht="16.5" thickBot="1" x14ac:dyDescent="0.3">
      <c r="A9" s="6" t="s">
        <v>23</v>
      </c>
      <c r="B9" s="266"/>
      <c r="C9" s="267"/>
      <c r="D9" s="269"/>
      <c r="E9" s="269"/>
    </row>
    <row r="10" spans="1:5" ht="16.5" thickBot="1" x14ac:dyDescent="0.3">
      <c r="A10" s="17">
        <v>1</v>
      </c>
      <c r="B10" s="270">
        <v>2</v>
      </c>
      <c r="C10" s="271"/>
      <c r="D10" s="17">
        <v>3</v>
      </c>
      <c r="E10" s="17">
        <v>4</v>
      </c>
    </row>
    <row r="11" spans="1:5" ht="44.25" customHeight="1" thickBot="1" x14ac:dyDescent="0.3">
      <c r="A11" s="18">
        <v>1</v>
      </c>
      <c r="B11" s="289" t="s">
        <v>67</v>
      </c>
      <c r="C11" s="290"/>
      <c r="D11" s="17" t="s">
        <v>13</v>
      </c>
      <c r="E11" s="18"/>
    </row>
    <row r="12" spans="1:5" ht="15.75" customHeight="1" thickBot="1" x14ac:dyDescent="0.3">
      <c r="A12" s="18"/>
      <c r="B12" s="19"/>
      <c r="C12" s="20" t="s">
        <v>54</v>
      </c>
      <c r="D12" s="18"/>
      <c r="E12" s="18"/>
    </row>
    <row r="13" spans="1:5" ht="16.5" thickBot="1" x14ac:dyDescent="0.3">
      <c r="A13" s="21"/>
      <c r="B13" s="254"/>
      <c r="C13" s="255"/>
      <c r="D13" s="18"/>
      <c r="E13" s="18"/>
    </row>
    <row r="14" spans="1:5" ht="30.75" customHeight="1" thickBot="1" x14ac:dyDescent="0.3">
      <c r="A14" s="18">
        <v>2</v>
      </c>
      <c r="B14" s="289" t="s">
        <v>68</v>
      </c>
      <c r="C14" s="290"/>
      <c r="D14" s="17" t="s">
        <v>13</v>
      </c>
      <c r="E14" s="18"/>
    </row>
    <row r="15" spans="1:5" ht="17.25" customHeight="1" thickBot="1" x14ac:dyDescent="0.3">
      <c r="A15" s="18"/>
      <c r="B15" s="19"/>
      <c r="C15" s="20" t="s">
        <v>54</v>
      </c>
      <c r="D15" s="18"/>
      <c r="E15" s="18"/>
    </row>
    <row r="16" spans="1:5" ht="18" customHeight="1" thickBot="1" x14ac:dyDescent="0.3">
      <c r="A16" s="18"/>
      <c r="B16" s="32"/>
      <c r="C16" s="29"/>
      <c r="D16" s="18"/>
      <c r="E16" s="18"/>
    </row>
    <row r="17" spans="1:5" ht="35.25" customHeight="1" thickBot="1" x14ac:dyDescent="0.3">
      <c r="A17" s="18">
        <v>3</v>
      </c>
      <c r="B17" s="289" t="s">
        <v>69</v>
      </c>
      <c r="C17" s="290"/>
      <c r="D17" s="17" t="s">
        <v>13</v>
      </c>
      <c r="E17" s="18"/>
    </row>
    <row r="18" spans="1:5" ht="14.25" customHeight="1" x14ac:dyDescent="0.25">
      <c r="A18" s="22"/>
      <c r="B18" s="23"/>
      <c r="C18" s="24" t="s">
        <v>60</v>
      </c>
      <c r="D18" s="22"/>
      <c r="E18" s="22"/>
    </row>
    <row r="19" spans="1:5" ht="33.75" customHeight="1" thickBot="1" x14ac:dyDescent="0.3">
      <c r="A19" s="25"/>
      <c r="B19" s="26"/>
      <c r="C19" s="9" t="s">
        <v>127</v>
      </c>
      <c r="D19" s="25">
        <v>1</v>
      </c>
      <c r="E19" s="25">
        <v>2100</v>
      </c>
    </row>
    <row r="20" spans="1:5" ht="33.75" customHeight="1" thickBot="1" x14ac:dyDescent="0.3">
      <c r="A20" s="25"/>
      <c r="B20" s="26"/>
      <c r="C20" s="28" t="s">
        <v>126</v>
      </c>
      <c r="D20" s="25">
        <v>1</v>
      </c>
      <c r="E20" s="25">
        <v>85000</v>
      </c>
    </row>
    <row r="21" spans="1:5" ht="63" customHeight="1" thickBot="1" x14ac:dyDescent="0.3">
      <c r="A21" s="25"/>
      <c r="B21" s="26"/>
      <c r="C21" s="28" t="s">
        <v>132</v>
      </c>
      <c r="D21" s="25">
        <v>1</v>
      </c>
      <c r="E21" s="25">
        <v>4900</v>
      </c>
    </row>
    <row r="22" spans="1:5" ht="50.25" customHeight="1" thickBot="1" x14ac:dyDescent="0.3">
      <c r="A22" s="25"/>
      <c r="B22" s="26"/>
      <c r="C22" s="28" t="s">
        <v>133</v>
      </c>
      <c r="D22" s="25">
        <v>5</v>
      </c>
      <c r="E22" s="25">
        <v>10000</v>
      </c>
    </row>
    <row r="23" spans="1:5" ht="30.75" customHeight="1" thickBot="1" x14ac:dyDescent="0.3">
      <c r="A23" s="25"/>
      <c r="B23" s="26"/>
      <c r="C23" s="28" t="s">
        <v>221</v>
      </c>
      <c r="D23" s="25">
        <v>1</v>
      </c>
      <c r="E23" s="25">
        <v>29664</v>
      </c>
    </row>
    <row r="24" spans="1:5" ht="17.25" customHeight="1" thickBot="1" x14ac:dyDescent="0.3">
      <c r="A24" s="18"/>
      <c r="B24" s="32"/>
      <c r="C24" s="29" t="s">
        <v>131</v>
      </c>
      <c r="D24" s="18">
        <v>1</v>
      </c>
      <c r="E24" s="18">
        <v>4400</v>
      </c>
    </row>
    <row r="25" spans="1:5" ht="16.5" thickBot="1" x14ac:dyDescent="0.3">
      <c r="A25" s="21"/>
      <c r="B25" s="254"/>
      <c r="C25" s="255"/>
      <c r="D25" s="18"/>
      <c r="E25" s="18"/>
    </row>
    <row r="26" spans="1:5" ht="35.25" customHeight="1" thickBot="1" x14ac:dyDescent="0.3">
      <c r="A26" s="18">
        <v>4</v>
      </c>
      <c r="B26" s="289" t="s">
        <v>128</v>
      </c>
      <c r="C26" s="290"/>
      <c r="D26" s="17" t="s">
        <v>13</v>
      </c>
      <c r="E26" s="18"/>
    </row>
    <row r="27" spans="1:5" ht="14.25" customHeight="1" x14ac:dyDescent="0.25">
      <c r="A27" s="22"/>
      <c r="B27" s="23"/>
      <c r="C27" s="24" t="s">
        <v>60</v>
      </c>
      <c r="D27" s="22"/>
      <c r="E27" s="22"/>
    </row>
    <row r="28" spans="1:5" ht="33.75" customHeight="1" thickBot="1" x14ac:dyDescent="0.3">
      <c r="A28" s="25"/>
      <c r="B28" s="26"/>
      <c r="C28" s="39" t="s">
        <v>223</v>
      </c>
      <c r="D28" s="25">
        <v>25</v>
      </c>
      <c r="E28" s="25">
        <v>50000</v>
      </c>
    </row>
    <row r="29" spans="1:5" ht="33.75" customHeight="1" thickBot="1" x14ac:dyDescent="0.3">
      <c r="A29" s="25"/>
      <c r="B29" s="26"/>
      <c r="C29" s="28" t="s">
        <v>222</v>
      </c>
      <c r="D29" s="25">
        <v>100</v>
      </c>
      <c r="E29" s="25"/>
    </row>
    <row r="30" spans="1:5" ht="35.25" customHeight="1" thickBot="1" x14ac:dyDescent="0.3">
      <c r="A30" s="18">
        <v>5</v>
      </c>
      <c r="B30" s="289" t="s">
        <v>129</v>
      </c>
      <c r="C30" s="290"/>
      <c r="D30" s="17" t="s">
        <v>13</v>
      </c>
      <c r="E30" s="18">
        <v>1712258</v>
      </c>
    </row>
    <row r="31" spans="1:5" ht="14.25" customHeight="1" x14ac:dyDescent="0.25">
      <c r="A31" s="22"/>
      <c r="B31" s="23"/>
      <c r="C31" s="24" t="s">
        <v>60</v>
      </c>
      <c r="D31" s="22"/>
      <c r="E31" s="22"/>
    </row>
    <row r="32" spans="1:5" ht="18" customHeight="1" thickBot="1" x14ac:dyDescent="0.3">
      <c r="A32" s="25"/>
      <c r="B32" s="26"/>
      <c r="C32" s="39" t="s">
        <v>147</v>
      </c>
      <c r="D32" s="25">
        <v>1</v>
      </c>
      <c r="E32" s="25">
        <v>10000</v>
      </c>
    </row>
    <row r="33" spans="1:5" ht="18" customHeight="1" thickBot="1" x14ac:dyDescent="0.3">
      <c r="A33" s="25"/>
      <c r="B33" s="26"/>
      <c r="C33" s="39" t="s">
        <v>130</v>
      </c>
      <c r="D33" s="25">
        <v>1</v>
      </c>
      <c r="E33" s="25">
        <v>4000</v>
      </c>
    </row>
    <row r="34" spans="1:5" ht="16.5" thickBot="1" x14ac:dyDescent="0.3">
      <c r="A34" s="18"/>
      <c r="B34" s="258" t="s">
        <v>12</v>
      </c>
      <c r="C34" s="259"/>
      <c r="D34" s="17" t="s">
        <v>13</v>
      </c>
      <c r="E34" s="18">
        <f>SUM(E11:E33)</f>
        <v>1912322</v>
      </c>
    </row>
    <row r="36" spans="1:5" x14ac:dyDescent="0.25">
      <c r="A36" s="125" t="s">
        <v>116</v>
      </c>
      <c r="B36" s="125"/>
      <c r="C36" s="126"/>
      <c r="D36" s="127"/>
      <c r="E36" s="125" t="s">
        <v>189</v>
      </c>
    </row>
    <row r="37" spans="1:5" x14ac:dyDescent="0.25">
      <c r="A37" s="125"/>
      <c r="B37" s="125"/>
      <c r="C37" s="128" t="s">
        <v>118</v>
      </c>
      <c r="D37" s="127"/>
      <c r="E37" s="125"/>
    </row>
    <row r="38" spans="1:5" x14ac:dyDescent="0.25">
      <c r="A38" s="125" t="s">
        <v>119</v>
      </c>
      <c r="B38" s="125"/>
      <c r="C38" s="126"/>
      <c r="D38" s="127"/>
      <c r="E38" s="125" t="s">
        <v>190</v>
      </c>
    </row>
    <row r="39" spans="1:5" x14ac:dyDescent="0.25">
      <c r="A39" s="125"/>
      <c r="B39" s="125"/>
      <c r="C39" s="128" t="s">
        <v>118</v>
      </c>
      <c r="D39" s="127"/>
      <c r="E39" s="125"/>
    </row>
    <row r="40" spans="1:5" x14ac:dyDescent="0.25">
      <c r="A40" s="125" t="s">
        <v>120</v>
      </c>
      <c r="B40" s="125"/>
      <c r="C40" s="126"/>
      <c r="D40" s="127"/>
      <c r="E40" s="125" t="s">
        <v>190</v>
      </c>
    </row>
    <row r="41" spans="1:5" x14ac:dyDescent="0.25">
      <c r="A41" s="125"/>
      <c r="B41" s="125"/>
      <c r="C41" s="128" t="s">
        <v>118</v>
      </c>
      <c r="D41" s="125"/>
      <c r="E41" s="125"/>
    </row>
  </sheetData>
  <mergeCells count="16">
    <mergeCell ref="B34:C34"/>
    <mergeCell ref="C5:E5"/>
    <mergeCell ref="B10:C10"/>
    <mergeCell ref="B11:C11"/>
    <mergeCell ref="B13:C13"/>
    <mergeCell ref="B14:C14"/>
    <mergeCell ref="B17:C17"/>
    <mergeCell ref="E8:E9"/>
    <mergeCell ref="B26:C26"/>
    <mergeCell ref="B25:C25"/>
    <mergeCell ref="B30:C30"/>
    <mergeCell ref="B3:C3"/>
    <mergeCell ref="B4:C4"/>
    <mergeCell ref="A5:B5"/>
    <mergeCell ref="B8:C9"/>
    <mergeCell ref="D8:D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A26D2-49FE-4D5A-8030-CDFA12C23669}">
  <dimension ref="A1:E30"/>
  <sheetViews>
    <sheetView view="pageBreakPreview" topLeftCell="A13" zoomScale="60" zoomScaleNormal="100" workbookViewId="0">
      <selection activeCell="C27" sqref="C27"/>
    </sheetView>
  </sheetViews>
  <sheetFormatPr defaultRowHeight="15.75" x14ac:dyDescent="0.25"/>
  <cols>
    <col min="1" max="1" width="11.5703125" style="7" customWidth="1"/>
    <col min="2" max="2" width="13.85546875" style="7" customWidth="1"/>
    <col min="3" max="3" width="70.5703125" style="7" customWidth="1"/>
    <col min="4" max="4" width="19.42578125" style="7" customWidth="1"/>
    <col min="5" max="5" width="22.5703125" style="7" customWidth="1"/>
    <col min="6" max="16384" width="9.140625" style="7"/>
  </cols>
  <sheetData>
    <row r="1" spans="1:5" x14ac:dyDescent="0.25">
      <c r="A1" s="48"/>
    </row>
    <row r="2" spans="1:5" ht="10.5" customHeight="1" x14ac:dyDescent="0.25">
      <c r="A2" s="15"/>
      <c r="B2" s="15"/>
      <c r="C2" s="15"/>
    </row>
    <row r="3" spans="1:5" ht="30.75" customHeight="1" thickBot="1" x14ac:dyDescent="0.3">
      <c r="A3" s="154" t="s">
        <v>20</v>
      </c>
      <c r="B3" s="287">
        <v>244</v>
      </c>
      <c r="C3" s="287"/>
    </row>
    <row r="4" spans="1:5" ht="9" customHeight="1" x14ac:dyDescent="0.25">
      <c r="A4" s="16"/>
      <c r="B4" s="261"/>
      <c r="C4" s="261"/>
    </row>
    <row r="5" spans="1:5" ht="44.25" customHeight="1" thickBot="1" x14ac:dyDescent="0.3">
      <c r="A5" s="262" t="s">
        <v>21</v>
      </c>
      <c r="B5" s="262"/>
      <c r="C5" s="263" t="s">
        <v>238</v>
      </c>
      <c r="D5" s="288"/>
      <c r="E5" s="288"/>
    </row>
    <row r="6" spans="1:5" ht="36.75" customHeight="1" x14ac:dyDescent="0.25">
      <c r="A6" s="46" t="s">
        <v>152</v>
      </c>
    </row>
    <row r="7" spans="1:5" ht="9" customHeight="1" thickBot="1" x14ac:dyDescent="0.3">
      <c r="A7" s="15"/>
      <c r="B7" s="15"/>
      <c r="C7" s="15"/>
      <c r="D7" s="15"/>
      <c r="E7" s="15"/>
    </row>
    <row r="8" spans="1:5" ht="35.25" customHeight="1" x14ac:dyDescent="0.25">
      <c r="A8" s="157" t="s">
        <v>22</v>
      </c>
      <c r="B8" s="264" t="s">
        <v>2</v>
      </c>
      <c r="C8" s="265"/>
      <c r="D8" s="268" t="s">
        <v>65</v>
      </c>
      <c r="E8" s="268" t="s">
        <v>66</v>
      </c>
    </row>
    <row r="9" spans="1:5" ht="16.5" thickBot="1" x14ac:dyDescent="0.3">
      <c r="A9" s="158" t="s">
        <v>23</v>
      </c>
      <c r="B9" s="266"/>
      <c r="C9" s="267"/>
      <c r="D9" s="269"/>
      <c r="E9" s="269"/>
    </row>
    <row r="10" spans="1:5" ht="16.5" thickBot="1" x14ac:dyDescent="0.3">
      <c r="A10" s="17">
        <v>1</v>
      </c>
      <c r="B10" s="270">
        <v>2</v>
      </c>
      <c r="C10" s="271"/>
      <c r="D10" s="17">
        <v>3</v>
      </c>
      <c r="E10" s="17">
        <v>4</v>
      </c>
    </row>
    <row r="11" spans="1:5" ht="44.25" customHeight="1" thickBot="1" x14ac:dyDescent="0.3">
      <c r="A11" s="18">
        <v>1</v>
      </c>
      <c r="B11" s="289" t="s">
        <v>67</v>
      </c>
      <c r="C11" s="290"/>
      <c r="D11" s="17" t="s">
        <v>13</v>
      </c>
      <c r="E11" s="18"/>
    </row>
    <row r="12" spans="1:5" ht="15.75" customHeight="1" thickBot="1" x14ac:dyDescent="0.3">
      <c r="A12" s="18"/>
      <c r="B12" s="152"/>
      <c r="C12" s="165" t="s">
        <v>54</v>
      </c>
      <c r="D12" s="18"/>
      <c r="E12" s="18"/>
    </row>
    <row r="13" spans="1:5" ht="16.5" thickBot="1" x14ac:dyDescent="0.3">
      <c r="A13" s="21"/>
      <c r="B13" s="254"/>
      <c r="C13" s="255"/>
      <c r="D13" s="18"/>
      <c r="E13" s="18"/>
    </row>
    <row r="14" spans="1:5" ht="30.75" customHeight="1" thickBot="1" x14ac:dyDescent="0.3">
      <c r="A14" s="18">
        <v>2</v>
      </c>
      <c r="B14" s="289" t="s">
        <v>68</v>
      </c>
      <c r="C14" s="290"/>
      <c r="D14" s="17" t="s">
        <v>13</v>
      </c>
      <c r="E14" s="18"/>
    </row>
    <row r="15" spans="1:5" ht="17.25" customHeight="1" thickBot="1" x14ac:dyDescent="0.3">
      <c r="A15" s="18"/>
      <c r="B15" s="152"/>
      <c r="C15" s="165" t="s">
        <v>54</v>
      </c>
      <c r="D15" s="18"/>
      <c r="E15" s="18"/>
    </row>
    <row r="16" spans="1:5" ht="35.25" customHeight="1" thickBot="1" x14ac:dyDescent="0.3">
      <c r="A16" s="18">
        <v>3</v>
      </c>
      <c r="B16" s="289" t="s">
        <v>69</v>
      </c>
      <c r="C16" s="290"/>
      <c r="D16" s="17" t="s">
        <v>13</v>
      </c>
      <c r="E16" s="18"/>
    </row>
    <row r="17" spans="1:5" ht="14.25" customHeight="1" thickBot="1" x14ac:dyDescent="0.3">
      <c r="A17" s="22"/>
      <c r="B17" s="23"/>
      <c r="C17" s="24" t="s">
        <v>60</v>
      </c>
      <c r="D17" s="22"/>
      <c r="E17" s="22"/>
    </row>
    <row r="18" spans="1:5" ht="35.25" customHeight="1" thickBot="1" x14ac:dyDescent="0.3">
      <c r="A18" s="18">
        <v>4</v>
      </c>
      <c r="B18" s="289" t="s">
        <v>128</v>
      </c>
      <c r="C18" s="290"/>
      <c r="D18" s="17" t="s">
        <v>13</v>
      </c>
      <c r="E18" s="18"/>
    </row>
    <row r="19" spans="1:5" ht="14.25" customHeight="1" x14ac:dyDescent="0.25">
      <c r="A19" s="22"/>
      <c r="B19" s="23"/>
      <c r="C19" s="24" t="s">
        <v>60</v>
      </c>
      <c r="D19" s="22"/>
      <c r="E19" s="22"/>
    </row>
    <row r="20" spans="1:5" ht="41.25" customHeight="1" thickBot="1" x14ac:dyDescent="0.3">
      <c r="A20" s="25"/>
      <c r="B20" s="26"/>
      <c r="C20" s="39" t="s">
        <v>225</v>
      </c>
      <c r="D20" s="25">
        <v>100</v>
      </c>
      <c r="E20" s="179">
        <v>1841997.99</v>
      </c>
    </row>
    <row r="21" spans="1:5" ht="35.25" customHeight="1" thickBot="1" x14ac:dyDescent="0.3">
      <c r="A21" s="18">
        <v>5</v>
      </c>
      <c r="B21" s="289" t="s">
        <v>129</v>
      </c>
      <c r="C21" s="290"/>
      <c r="D21" s="17" t="s">
        <v>13</v>
      </c>
      <c r="E21" s="18"/>
    </row>
    <row r="22" spans="1:5" ht="14.25" customHeight="1" thickBot="1" x14ac:dyDescent="0.3">
      <c r="A22" s="22"/>
      <c r="B22" s="23"/>
      <c r="C22" s="24" t="s">
        <v>60</v>
      </c>
      <c r="D22" s="22"/>
      <c r="E22" s="22"/>
    </row>
    <row r="23" spans="1:5" ht="16.5" thickBot="1" x14ac:dyDescent="0.3">
      <c r="A23" s="18"/>
      <c r="B23" s="258" t="s">
        <v>12</v>
      </c>
      <c r="C23" s="259"/>
      <c r="D23" s="17" t="s">
        <v>13</v>
      </c>
      <c r="E23" s="18">
        <f>SUM(E11:E22)</f>
        <v>1841997.99</v>
      </c>
    </row>
    <row r="25" spans="1:5" x14ac:dyDescent="0.25">
      <c r="A25" s="125" t="s">
        <v>116</v>
      </c>
      <c r="B25" s="125"/>
      <c r="C25" s="126"/>
      <c r="D25" s="127"/>
      <c r="E25" s="125" t="s">
        <v>189</v>
      </c>
    </row>
    <row r="26" spans="1:5" x14ac:dyDescent="0.25">
      <c r="A26" s="125"/>
      <c r="B26" s="125"/>
      <c r="C26" s="128" t="s">
        <v>118</v>
      </c>
      <c r="D26" s="127"/>
      <c r="E26" s="125"/>
    </row>
    <row r="27" spans="1:5" x14ac:dyDescent="0.25">
      <c r="A27" s="125" t="s">
        <v>119</v>
      </c>
      <c r="B27" s="125"/>
      <c r="C27" s="126"/>
      <c r="D27" s="127"/>
      <c r="E27" s="125" t="s">
        <v>190</v>
      </c>
    </row>
    <row r="28" spans="1:5" x14ac:dyDescent="0.25">
      <c r="A28" s="125"/>
      <c r="B28" s="125"/>
      <c r="C28" s="128" t="s">
        <v>118</v>
      </c>
      <c r="D28" s="127"/>
      <c r="E28" s="125"/>
    </row>
    <row r="29" spans="1:5" x14ac:dyDescent="0.25">
      <c r="A29" s="125" t="s">
        <v>120</v>
      </c>
      <c r="B29" s="125"/>
      <c r="C29" s="126"/>
      <c r="D29" s="127"/>
      <c r="E29" s="125" t="s">
        <v>190</v>
      </c>
    </row>
    <row r="30" spans="1:5" x14ac:dyDescent="0.25">
      <c r="A30" s="125"/>
      <c r="B30" s="125"/>
      <c r="C30" s="128" t="s">
        <v>118</v>
      </c>
      <c r="D30" s="125"/>
      <c r="E30" s="125"/>
    </row>
  </sheetData>
  <mergeCells count="15">
    <mergeCell ref="B21:C21"/>
    <mergeCell ref="B23:C23"/>
    <mergeCell ref="B10:C10"/>
    <mergeCell ref="B11:C11"/>
    <mergeCell ref="B13:C13"/>
    <mergeCell ref="B14:C14"/>
    <mergeCell ref="B16:C16"/>
    <mergeCell ref="B18:C18"/>
    <mergeCell ref="B3:C3"/>
    <mergeCell ref="B4:C4"/>
    <mergeCell ref="A5:B5"/>
    <mergeCell ref="C5:E5"/>
    <mergeCell ref="B8:C9"/>
    <mergeCell ref="D8:D9"/>
    <mergeCell ref="E8:E9"/>
  </mergeCells>
  <pageMargins left="0.7" right="0.7" top="0.75" bottom="0.75" header="0.3" footer="0.3"/>
  <pageSetup paperSize="9" scale="5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4"/>
  <sheetViews>
    <sheetView view="pageBreakPreview" zoomScale="80" zoomScaleSheetLayoutView="80" workbookViewId="0">
      <selection activeCell="C12" sqref="C12"/>
    </sheetView>
  </sheetViews>
  <sheetFormatPr defaultRowHeight="15.75" x14ac:dyDescent="0.25"/>
  <cols>
    <col min="1" max="1" width="11.5703125" style="7" customWidth="1"/>
    <col min="2" max="2" width="5.85546875" style="7" customWidth="1"/>
    <col min="3" max="3" width="59.28515625" style="7" customWidth="1"/>
    <col min="4" max="4" width="19.42578125" style="7" customWidth="1"/>
    <col min="5" max="5" width="22.5703125" style="7" customWidth="1"/>
    <col min="6" max="16384" width="9.140625" style="7"/>
  </cols>
  <sheetData>
    <row r="1" spans="1:5" x14ac:dyDescent="0.25">
      <c r="A1" s="48"/>
    </row>
    <row r="2" spans="1:5" ht="24" customHeight="1" x14ac:dyDescent="0.25">
      <c r="A2" s="285" t="s">
        <v>152</v>
      </c>
      <c r="B2" s="285"/>
      <c r="C2" s="285"/>
    </row>
    <row r="3" spans="1:5" ht="30.75" customHeight="1" thickBot="1" x14ac:dyDescent="0.3">
      <c r="A3" s="34" t="s">
        <v>20</v>
      </c>
      <c r="B3" s="286">
        <v>244</v>
      </c>
      <c r="C3" s="286"/>
    </row>
    <row r="4" spans="1:5" ht="9" customHeight="1" x14ac:dyDescent="0.25">
      <c r="A4" s="16"/>
      <c r="B4" s="261"/>
      <c r="C4" s="261"/>
    </row>
    <row r="5" spans="1:5" ht="50.25" customHeight="1" thickBot="1" x14ac:dyDescent="0.3">
      <c r="A5" s="262" t="s">
        <v>21</v>
      </c>
      <c r="B5" s="262"/>
      <c r="C5" s="263" t="s">
        <v>214</v>
      </c>
      <c r="D5" s="288"/>
      <c r="E5" s="288"/>
    </row>
    <row r="6" spans="1:5" ht="36.75" customHeight="1" x14ac:dyDescent="0.25">
      <c r="A6" s="46"/>
    </row>
    <row r="7" spans="1:5" ht="9" customHeight="1" thickBot="1" x14ac:dyDescent="0.3">
      <c r="A7" s="15"/>
      <c r="B7" s="15"/>
      <c r="C7" s="15"/>
      <c r="D7" s="15"/>
      <c r="E7" s="15"/>
    </row>
    <row r="8" spans="1:5" ht="35.25" customHeight="1" x14ac:dyDescent="0.25">
      <c r="A8" s="157" t="s">
        <v>22</v>
      </c>
      <c r="B8" s="264" t="s">
        <v>2</v>
      </c>
      <c r="C8" s="265"/>
      <c r="D8" s="268" t="s">
        <v>65</v>
      </c>
      <c r="E8" s="268" t="s">
        <v>66</v>
      </c>
    </row>
    <row r="9" spans="1:5" ht="16.5" thickBot="1" x14ac:dyDescent="0.3">
      <c r="A9" s="158" t="s">
        <v>23</v>
      </c>
      <c r="B9" s="266"/>
      <c r="C9" s="267"/>
      <c r="D9" s="269"/>
      <c r="E9" s="269"/>
    </row>
    <row r="10" spans="1:5" ht="16.5" thickBot="1" x14ac:dyDescent="0.3">
      <c r="A10" s="17">
        <v>1</v>
      </c>
      <c r="B10" s="270">
        <v>2</v>
      </c>
      <c r="C10" s="271"/>
      <c r="D10" s="17">
        <v>3</v>
      </c>
      <c r="E10" s="17">
        <v>4</v>
      </c>
    </row>
    <row r="11" spans="1:5" ht="44.25" customHeight="1" thickBot="1" x14ac:dyDescent="0.3">
      <c r="A11" s="18">
        <v>1</v>
      </c>
      <c r="B11" s="289" t="s">
        <v>67</v>
      </c>
      <c r="C11" s="290"/>
      <c r="D11" s="17" t="s">
        <v>13</v>
      </c>
      <c r="E11" s="18"/>
    </row>
    <row r="12" spans="1:5" ht="15.75" customHeight="1" thickBot="1" x14ac:dyDescent="0.3">
      <c r="A12" s="18"/>
      <c r="B12" s="152"/>
      <c r="C12" s="165" t="s">
        <v>54</v>
      </c>
      <c r="D12" s="18"/>
      <c r="E12" s="18"/>
    </row>
    <row r="13" spans="1:5" ht="16.5" thickBot="1" x14ac:dyDescent="0.3">
      <c r="A13" s="21"/>
      <c r="B13" s="254"/>
      <c r="C13" s="255"/>
      <c r="D13" s="18"/>
      <c r="E13" s="18"/>
    </row>
    <row r="14" spans="1:5" ht="22.5" customHeight="1" thickBot="1" x14ac:dyDescent="0.3">
      <c r="A14" s="18">
        <v>2</v>
      </c>
      <c r="B14" s="289" t="s">
        <v>68</v>
      </c>
      <c r="C14" s="290"/>
      <c r="D14" s="17" t="s">
        <v>13</v>
      </c>
      <c r="E14" s="18"/>
    </row>
    <row r="15" spans="1:5" ht="17.25" customHeight="1" thickBot="1" x14ac:dyDescent="0.3">
      <c r="A15" s="18"/>
      <c r="B15" s="152"/>
      <c r="C15" s="165" t="s">
        <v>54</v>
      </c>
      <c r="D15" s="18"/>
      <c r="E15" s="18"/>
    </row>
    <row r="16" spans="1:5" ht="17.25" customHeight="1" thickBot="1" x14ac:dyDescent="0.3">
      <c r="A16" s="18"/>
      <c r="B16" s="152"/>
      <c r="C16" s="165"/>
      <c r="D16" s="18"/>
      <c r="E16" s="18"/>
    </row>
    <row r="17" spans="1:5" ht="16.5" thickBot="1" x14ac:dyDescent="0.3">
      <c r="A17" s="18">
        <v>3</v>
      </c>
      <c r="B17" s="289" t="s">
        <v>69</v>
      </c>
      <c r="C17" s="290"/>
      <c r="D17" s="17" t="s">
        <v>13</v>
      </c>
      <c r="E17" s="18"/>
    </row>
    <row r="18" spans="1:5" ht="35.25" customHeight="1" thickBot="1" x14ac:dyDescent="0.3">
      <c r="A18" s="22"/>
      <c r="B18" s="23"/>
      <c r="C18" s="24" t="s">
        <v>60</v>
      </c>
      <c r="D18" s="22"/>
      <c r="E18" s="22"/>
    </row>
    <row r="19" spans="1:5" ht="33.75" customHeight="1" thickBot="1" x14ac:dyDescent="0.3">
      <c r="A19" s="21"/>
      <c r="B19" s="254"/>
      <c r="C19" s="255"/>
      <c r="D19" s="18"/>
      <c r="E19" s="18"/>
    </row>
    <row r="20" spans="1:5" ht="16.5" thickBot="1" x14ac:dyDescent="0.3">
      <c r="A20" s="18">
        <v>4</v>
      </c>
      <c r="B20" s="289" t="s">
        <v>128</v>
      </c>
      <c r="C20" s="290"/>
      <c r="D20" s="17" t="s">
        <v>13</v>
      </c>
      <c r="E20" s="18"/>
    </row>
    <row r="21" spans="1:5" ht="16.5" hidden="1" customHeight="1" thickBot="1" x14ac:dyDescent="0.3">
      <c r="A21" s="22"/>
      <c r="B21" s="23"/>
      <c r="C21" s="24" t="s">
        <v>60</v>
      </c>
      <c r="D21" s="22"/>
      <c r="E21" s="22"/>
    </row>
    <row r="22" spans="1:5" ht="48" thickBot="1" x14ac:dyDescent="0.3">
      <c r="A22" s="25"/>
      <c r="B22" s="26"/>
      <c r="C22" s="39" t="s">
        <v>233</v>
      </c>
      <c r="D22" s="25">
        <v>1000</v>
      </c>
      <c r="E22" s="25">
        <v>3008144.18</v>
      </c>
    </row>
    <row r="23" spans="1:5" ht="16.5" customHeight="1" thickBot="1" x14ac:dyDescent="0.3">
      <c r="A23" s="18">
        <v>5</v>
      </c>
      <c r="B23" s="289" t="s">
        <v>129</v>
      </c>
      <c r="C23" s="290"/>
      <c r="D23" s="17" t="s">
        <v>13</v>
      </c>
      <c r="E23" s="18"/>
    </row>
    <row r="24" spans="1:5" ht="16.5" customHeight="1" x14ac:dyDescent="0.25">
      <c r="A24" s="22"/>
      <c r="B24" s="23"/>
      <c r="C24" s="24" t="s">
        <v>60</v>
      </c>
      <c r="D24" s="22"/>
      <c r="E24" s="22"/>
    </row>
    <row r="25" spans="1:5" ht="16.5" thickBot="1" x14ac:dyDescent="0.3">
      <c r="A25" s="25"/>
      <c r="B25" s="26"/>
      <c r="C25" s="39"/>
      <c r="D25" s="25"/>
      <c r="E25" s="25"/>
    </row>
    <row r="26" spans="1:5" ht="16.5" thickBot="1" x14ac:dyDescent="0.3">
      <c r="A26" s="25"/>
      <c r="B26" s="26"/>
      <c r="C26" s="39"/>
      <c r="D26" s="25"/>
      <c r="E26" s="25"/>
    </row>
    <row r="27" spans="1:5" ht="16.5" thickBot="1" x14ac:dyDescent="0.3">
      <c r="A27" s="18"/>
      <c r="B27" s="258" t="s">
        <v>12</v>
      </c>
      <c r="C27" s="259"/>
      <c r="D27" s="17" t="s">
        <v>13</v>
      </c>
      <c r="E27" s="18">
        <f>SUM(E11:E26)</f>
        <v>3008144.18</v>
      </c>
    </row>
    <row r="29" spans="1:5" x14ac:dyDescent="0.25">
      <c r="A29" s="125" t="s">
        <v>116</v>
      </c>
      <c r="B29" s="125"/>
      <c r="C29" s="126"/>
      <c r="D29" s="127"/>
      <c r="E29" s="125" t="s">
        <v>189</v>
      </c>
    </row>
    <row r="30" spans="1:5" x14ac:dyDescent="0.25">
      <c r="A30" s="125"/>
      <c r="B30" s="125"/>
      <c r="C30" s="128" t="s">
        <v>118</v>
      </c>
      <c r="D30" s="127"/>
      <c r="E30" s="125"/>
    </row>
    <row r="31" spans="1:5" x14ac:dyDescent="0.25">
      <c r="A31" s="125" t="s">
        <v>119</v>
      </c>
      <c r="B31" s="125"/>
      <c r="C31" s="126"/>
      <c r="D31" s="127"/>
      <c r="E31" s="125" t="s">
        <v>190</v>
      </c>
    </row>
    <row r="32" spans="1:5" x14ac:dyDescent="0.25">
      <c r="A32" s="125"/>
      <c r="B32" s="125"/>
      <c r="C32" s="128" t="s">
        <v>118</v>
      </c>
      <c r="D32" s="127"/>
      <c r="E32" s="125"/>
    </row>
    <row r="33" spans="1:5" x14ac:dyDescent="0.25">
      <c r="A33" s="125" t="s">
        <v>120</v>
      </c>
      <c r="B33" s="125"/>
      <c r="C33" s="126"/>
      <c r="D33" s="127"/>
      <c r="E33" s="125" t="s">
        <v>190</v>
      </c>
    </row>
    <row r="34" spans="1:5" x14ac:dyDescent="0.25">
      <c r="A34" s="125"/>
      <c r="B34" s="125"/>
      <c r="C34" s="128" t="s">
        <v>118</v>
      </c>
      <c r="D34" s="125"/>
      <c r="E34" s="125"/>
    </row>
  </sheetData>
  <mergeCells count="17">
    <mergeCell ref="B27:C27"/>
    <mergeCell ref="B8:C9"/>
    <mergeCell ref="D8:D9"/>
    <mergeCell ref="E8:E9"/>
    <mergeCell ref="B23:C23"/>
    <mergeCell ref="B10:C10"/>
    <mergeCell ref="B11:C11"/>
    <mergeCell ref="B13:C13"/>
    <mergeCell ref="B14:C14"/>
    <mergeCell ref="B17:C17"/>
    <mergeCell ref="B19:C19"/>
    <mergeCell ref="B20:C20"/>
    <mergeCell ref="A2:C2"/>
    <mergeCell ref="B3:C3"/>
    <mergeCell ref="B4:C4"/>
    <mergeCell ref="A5:B5"/>
    <mergeCell ref="C5:E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7"/>
  <sheetViews>
    <sheetView view="pageBreakPreview" topLeftCell="A13" zoomScale="90" zoomScaleSheetLayoutView="90" workbookViewId="0">
      <selection activeCell="D21" sqref="D21"/>
    </sheetView>
  </sheetViews>
  <sheetFormatPr defaultColWidth="14.42578125" defaultRowHeight="36" customHeight="1" x14ac:dyDescent="0.25"/>
  <cols>
    <col min="1" max="2" width="14.42578125" style="7"/>
    <col min="3" max="3" width="29.7109375" style="7" customWidth="1"/>
    <col min="4" max="16384" width="14.42578125" style="7"/>
  </cols>
  <sheetData>
    <row r="1" spans="1:6" ht="36" customHeight="1" x14ac:dyDescent="0.25">
      <c r="A1" s="48"/>
    </row>
    <row r="2" spans="1:6" ht="36" customHeight="1" x14ac:dyDescent="0.25">
      <c r="A2" s="15"/>
      <c r="B2" s="15"/>
      <c r="C2" s="15"/>
    </row>
    <row r="3" spans="1:6" ht="36" customHeight="1" thickBot="1" x14ac:dyDescent="0.3">
      <c r="A3" s="104" t="s">
        <v>20</v>
      </c>
      <c r="B3" s="260">
        <v>244</v>
      </c>
      <c r="C3" s="260"/>
    </row>
    <row r="4" spans="1:6" ht="36" customHeight="1" x14ac:dyDescent="0.25">
      <c r="A4" s="16"/>
      <c r="B4" s="261"/>
      <c r="C4" s="261"/>
    </row>
    <row r="5" spans="1:6" ht="36" customHeight="1" thickBot="1" x14ac:dyDescent="0.3">
      <c r="A5" s="262" t="s">
        <v>21</v>
      </c>
      <c r="B5" s="262"/>
      <c r="C5" s="263" t="s">
        <v>234</v>
      </c>
      <c r="D5" s="263"/>
      <c r="E5" s="263"/>
      <c r="F5" s="263"/>
    </row>
    <row r="6" spans="1:6" ht="36" customHeight="1" x14ac:dyDescent="0.25">
      <c r="A6" s="48" t="s">
        <v>153</v>
      </c>
    </row>
    <row r="7" spans="1:6" ht="36" customHeight="1" thickBot="1" x14ac:dyDescent="0.3">
      <c r="A7" s="15"/>
      <c r="B7" s="15"/>
      <c r="C7" s="15"/>
      <c r="D7" s="15"/>
      <c r="E7" s="15"/>
      <c r="F7" s="15"/>
    </row>
    <row r="8" spans="1:6" ht="36" customHeight="1" x14ac:dyDescent="0.25">
      <c r="A8" s="108" t="s">
        <v>22</v>
      </c>
      <c r="B8" s="264" t="s">
        <v>2</v>
      </c>
      <c r="C8" s="265"/>
      <c r="D8" s="268" t="s">
        <v>55</v>
      </c>
      <c r="E8" s="268" t="s">
        <v>70</v>
      </c>
      <c r="F8" s="268" t="s">
        <v>71</v>
      </c>
    </row>
    <row r="9" spans="1:6" ht="36" customHeight="1" thickBot="1" x14ac:dyDescent="0.3">
      <c r="A9" s="109" t="s">
        <v>23</v>
      </c>
      <c r="B9" s="266"/>
      <c r="C9" s="267"/>
      <c r="D9" s="269"/>
      <c r="E9" s="269"/>
      <c r="F9" s="269"/>
    </row>
    <row r="10" spans="1:6" ht="36" customHeight="1" thickBot="1" x14ac:dyDescent="0.3">
      <c r="A10" s="18"/>
      <c r="B10" s="270">
        <v>1</v>
      </c>
      <c r="C10" s="271"/>
      <c r="D10" s="17">
        <v>2</v>
      </c>
      <c r="E10" s="17">
        <v>3</v>
      </c>
      <c r="F10" s="17">
        <v>4</v>
      </c>
    </row>
    <row r="11" spans="1:6" ht="36" customHeight="1" thickBot="1" x14ac:dyDescent="0.3">
      <c r="A11" s="18">
        <v>1</v>
      </c>
      <c r="B11" s="289" t="s">
        <v>72</v>
      </c>
      <c r="C11" s="290"/>
      <c r="D11" s="17" t="s">
        <v>13</v>
      </c>
      <c r="E11" s="17" t="s">
        <v>13</v>
      </c>
      <c r="F11" s="17" t="s">
        <v>13</v>
      </c>
    </row>
    <row r="12" spans="1:6" ht="36" customHeight="1" thickBot="1" x14ac:dyDescent="0.3">
      <c r="A12" s="18"/>
      <c r="B12" s="103"/>
      <c r="C12" s="106" t="s">
        <v>73</v>
      </c>
      <c r="D12" s="18"/>
      <c r="E12" s="18"/>
      <c r="F12" s="18"/>
    </row>
    <row r="13" spans="1:6" ht="36" customHeight="1" thickBot="1" x14ac:dyDescent="0.3">
      <c r="A13" s="18"/>
      <c r="B13" s="103"/>
      <c r="C13" s="106" t="s">
        <v>134</v>
      </c>
      <c r="D13" s="18">
        <v>50</v>
      </c>
      <c r="E13" s="18">
        <v>3000</v>
      </c>
      <c r="F13" s="33">
        <f>D13*E13</f>
        <v>150000</v>
      </c>
    </row>
    <row r="14" spans="1:6" ht="36" customHeight="1" thickBot="1" x14ac:dyDescent="0.3">
      <c r="A14" s="18"/>
      <c r="B14" s="103"/>
      <c r="C14" s="106" t="s">
        <v>224</v>
      </c>
      <c r="D14" s="18">
        <v>50</v>
      </c>
      <c r="E14" s="175">
        <v>3000</v>
      </c>
      <c r="F14" s="176">
        <f>D14*E14</f>
        <v>150000</v>
      </c>
    </row>
    <row r="15" spans="1:6" ht="36" customHeight="1" thickBot="1" x14ac:dyDescent="0.3">
      <c r="A15" s="18">
        <v>1</v>
      </c>
      <c r="B15" s="289" t="s">
        <v>74</v>
      </c>
      <c r="C15" s="290"/>
      <c r="D15" s="17" t="s">
        <v>13</v>
      </c>
      <c r="E15" s="105" t="s">
        <v>13</v>
      </c>
      <c r="F15" s="105" t="s">
        <v>13</v>
      </c>
    </row>
    <row r="16" spans="1:6" ht="36" customHeight="1" thickBot="1" x14ac:dyDescent="0.3">
      <c r="A16" s="18"/>
      <c r="B16" s="103"/>
      <c r="C16" s="106" t="s">
        <v>75</v>
      </c>
      <c r="D16" s="18"/>
      <c r="E16" s="103"/>
      <c r="F16" s="91"/>
    </row>
    <row r="17" spans="1:6" ht="36" customHeight="1" thickBot="1" x14ac:dyDescent="0.3">
      <c r="A17" s="18"/>
      <c r="B17" s="103"/>
      <c r="C17" s="106" t="s">
        <v>161</v>
      </c>
      <c r="D17" s="18">
        <v>100</v>
      </c>
      <c r="E17" s="178">
        <v>7866.6774999999998</v>
      </c>
      <c r="F17" s="177">
        <f>D17*E17</f>
        <v>786667.75</v>
      </c>
    </row>
    <row r="18" spans="1:6" ht="36" customHeight="1" thickBot="1" x14ac:dyDescent="0.3">
      <c r="A18" s="18"/>
      <c r="B18" s="103"/>
      <c r="C18" s="106"/>
      <c r="D18" s="18"/>
      <c r="E18" s="103"/>
      <c r="F18" s="91"/>
    </row>
    <row r="19" spans="1:6" ht="36" customHeight="1" thickBot="1" x14ac:dyDescent="0.3">
      <c r="A19" s="21"/>
      <c r="B19" s="254"/>
      <c r="C19" s="255"/>
      <c r="D19" s="18"/>
      <c r="E19" s="18"/>
      <c r="F19" s="25"/>
    </row>
    <row r="20" spans="1:6" ht="36" customHeight="1" thickBot="1" x14ac:dyDescent="0.3">
      <c r="A20" s="18"/>
      <c r="B20" s="258" t="s">
        <v>12</v>
      </c>
      <c r="C20" s="259"/>
      <c r="D20" s="18"/>
      <c r="E20" s="17" t="s">
        <v>13</v>
      </c>
      <c r="F20" s="33">
        <f>SUM(F13:F19)</f>
        <v>1086667.75</v>
      </c>
    </row>
    <row r="22" spans="1:6" ht="36" customHeight="1" x14ac:dyDescent="0.25">
      <c r="A22" s="125" t="s">
        <v>116</v>
      </c>
      <c r="B22" s="125"/>
      <c r="C22" s="126"/>
      <c r="D22" s="127"/>
      <c r="E22" s="125" t="s">
        <v>189</v>
      </c>
    </row>
    <row r="23" spans="1:6" ht="36" customHeight="1" x14ac:dyDescent="0.25">
      <c r="A23" s="125"/>
      <c r="B23" s="125"/>
      <c r="C23" s="128" t="s">
        <v>118</v>
      </c>
      <c r="D23" s="127"/>
      <c r="E23" s="125"/>
    </row>
    <row r="24" spans="1:6" ht="36" customHeight="1" x14ac:dyDescent="0.25">
      <c r="A24" s="125" t="s">
        <v>119</v>
      </c>
      <c r="B24" s="125"/>
      <c r="C24" s="126"/>
      <c r="D24" s="127"/>
      <c r="E24" s="125" t="s">
        <v>190</v>
      </c>
    </row>
    <row r="25" spans="1:6" ht="36" customHeight="1" x14ac:dyDescent="0.25">
      <c r="A25" s="125"/>
      <c r="B25" s="125"/>
      <c r="C25" s="128" t="s">
        <v>118</v>
      </c>
      <c r="D25" s="127"/>
      <c r="E25" s="125"/>
    </row>
    <row r="26" spans="1:6" ht="36" customHeight="1" x14ac:dyDescent="0.25">
      <c r="A26" s="125" t="s">
        <v>120</v>
      </c>
      <c r="B26" s="125"/>
      <c r="C26" s="126"/>
      <c r="D26" s="127"/>
      <c r="E26" s="125" t="s">
        <v>190</v>
      </c>
    </row>
    <row r="27" spans="1:6" ht="36" customHeight="1" x14ac:dyDescent="0.25">
      <c r="A27" s="125"/>
      <c r="B27" s="125"/>
      <c r="C27" s="128" t="s">
        <v>118</v>
      </c>
      <c r="D27" s="125"/>
      <c r="E27" s="125"/>
    </row>
  </sheetData>
  <mergeCells count="13">
    <mergeCell ref="B10:C10"/>
    <mergeCell ref="B11:C11"/>
    <mergeCell ref="B19:C19"/>
    <mergeCell ref="B20:C20"/>
    <mergeCell ref="B3:C3"/>
    <mergeCell ref="B4:C4"/>
    <mergeCell ref="A5:B5"/>
    <mergeCell ref="C5:F5"/>
    <mergeCell ref="B8:C9"/>
    <mergeCell ref="D8:D9"/>
    <mergeCell ref="E8:E9"/>
    <mergeCell ref="F8:F9"/>
    <mergeCell ref="B15:C1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463E4-A6F1-4F66-AA2E-4777D8AE5AC8}">
  <dimension ref="A1:F26"/>
  <sheetViews>
    <sheetView view="pageBreakPreview" zoomScale="60" zoomScaleNormal="100" workbookViewId="0">
      <selection activeCell="C34" sqref="C34"/>
    </sheetView>
  </sheetViews>
  <sheetFormatPr defaultColWidth="14.42578125" defaultRowHeight="15.75" x14ac:dyDescent="0.25"/>
  <cols>
    <col min="1" max="2" width="14.42578125" style="7"/>
    <col min="3" max="3" width="29.7109375" style="7" customWidth="1"/>
    <col min="4" max="16384" width="14.42578125" style="7"/>
  </cols>
  <sheetData>
    <row r="1" spans="1:6" ht="36" customHeight="1" x14ac:dyDescent="0.25">
      <c r="A1" s="48"/>
    </row>
    <row r="2" spans="1:6" ht="36" customHeight="1" x14ac:dyDescent="0.25">
      <c r="A2" s="15"/>
      <c r="B2" s="15"/>
      <c r="C2" s="15"/>
    </row>
    <row r="3" spans="1:6" ht="36" customHeight="1" thickBot="1" x14ac:dyDescent="0.3">
      <c r="A3" s="198" t="s">
        <v>20</v>
      </c>
      <c r="B3" s="260">
        <v>244</v>
      </c>
      <c r="C3" s="260"/>
    </row>
    <row r="4" spans="1:6" ht="36" customHeight="1" x14ac:dyDescent="0.25">
      <c r="A4" s="16"/>
      <c r="B4" s="261"/>
      <c r="C4" s="261"/>
    </row>
    <row r="5" spans="1:6" ht="36" customHeight="1" thickBot="1" x14ac:dyDescent="0.3">
      <c r="A5" s="262" t="s">
        <v>21</v>
      </c>
      <c r="B5" s="262"/>
      <c r="C5" s="263" t="s">
        <v>238</v>
      </c>
      <c r="D5" s="263"/>
      <c r="E5" s="263"/>
      <c r="F5" s="263"/>
    </row>
    <row r="6" spans="1:6" ht="36" customHeight="1" x14ac:dyDescent="0.25">
      <c r="A6" s="48" t="s">
        <v>153</v>
      </c>
    </row>
    <row r="7" spans="1:6" ht="36" customHeight="1" thickBot="1" x14ac:dyDescent="0.3">
      <c r="A7" s="15"/>
      <c r="B7" s="15"/>
      <c r="C7" s="15"/>
      <c r="D7" s="15"/>
      <c r="E7" s="15"/>
      <c r="F7" s="15"/>
    </row>
    <row r="8" spans="1:6" ht="36" customHeight="1" x14ac:dyDescent="0.25">
      <c r="A8" s="108" t="s">
        <v>22</v>
      </c>
      <c r="B8" s="264" t="s">
        <v>2</v>
      </c>
      <c r="C8" s="265"/>
      <c r="D8" s="268" t="s">
        <v>55</v>
      </c>
      <c r="E8" s="268" t="s">
        <v>70</v>
      </c>
      <c r="F8" s="268" t="s">
        <v>71</v>
      </c>
    </row>
    <row r="9" spans="1:6" ht="36" customHeight="1" thickBot="1" x14ac:dyDescent="0.3">
      <c r="A9" s="109" t="s">
        <v>23</v>
      </c>
      <c r="B9" s="266"/>
      <c r="C9" s="267"/>
      <c r="D9" s="269"/>
      <c r="E9" s="269"/>
      <c r="F9" s="269"/>
    </row>
    <row r="10" spans="1:6" ht="36" customHeight="1" thickBot="1" x14ac:dyDescent="0.3">
      <c r="A10" s="18"/>
      <c r="B10" s="270">
        <v>1</v>
      </c>
      <c r="C10" s="271"/>
      <c r="D10" s="17">
        <v>2</v>
      </c>
      <c r="E10" s="17">
        <v>3</v>
      </c>
      <c r="F10" s="17">
        <v>4</v>
      </c>
    </row>
    <row r="11" spans="1:6" ht="36" customHeight="1" thickBot="1" x14ac:dyDescent="0.3">
      <c r="A11" s="18">
        <v>1</v>
      </c>
      <c r="B11" s="289" t="s">
        <v>72</v>
      </c>
      <c r="C11" s="290"/>
      <c r="D11" s="17" t="s">
        <v>13</v>
      </c>
      <c r="E11" s="17" t="s">
        <v>13</v>
      </c>
      <c r="F11" s="17" t="s">
        <v>13</v>
      </c>
    </row>
    <row r="12" spans="1:6" ht="36" customHeight="1" thickBot="1" x14ac:dyDescent="0.3">
      <c r="A12" s="18"/>
      <c r="B12" s="197"/>
      <c r="C12" s="200" t="s">
        <v>73</v>
      </c>
      <c r="D12" s="18"/>
      <c r="E12" s="18"/>
      <c r="F12" s="18"/>
    </row>
    <row r="13" spans="1:6" ht="36" customHeight="1" thickBot="1" x14ac:dyDescent="0.3">
      <c r="A13" s="18"/>
      <c r="B13" s="270" t="s">
        <v>236</v>
      </c>
      <c r="C13" s="271"/>
      <c r="D13" s="17">
        <v>10</v>
      </c>
      <c r="E13" s="182">
        <v>28450</v>
      </c>
      <c r="F13" s="203">
        <f>D13*E13</f>
        <v>284500</v>
      </c>
    </row>
    <row r="14" spans="1:6" ht="36" customHeight="1" thickBot="1" x14ac:dyDescent="0.3">
      <c r="A14" s="18">
        <v>1</v>
      </c>
      <c r="B14" s="289" t="s">
        <v>74</v>
      </c>
      <c r="C14" s="290"/>
      <c r="D14" s="17" t="s">
        <v>13</v>
      </c>
      <c r="E14" s="199" t="s">
        <v>13</v>
      </c>
      <c r="F14" s="204" t="s">
        <v>13</v>
      </c>
    </row>
    <row r="15" spans="1:6" ht="36" customHeight="1" thickBot="1" x14ac:dyDescent="0.3">
      <c r="A15" s="18"/>
      <c r="B15" s="197"/>
      <c r="C15" s="200" t="s">
        <v>75</v>
      </c>
      <c r="D15" s="18"/>
      <c r="E15" s="197"/>
      <c r="F15" s="205"/>
    </row>
    <row r="16" spans="1:6" ht="62.25" customHeight="1" thickBot="1" x14ac:dyDescent="0.3">
      <c r="A16" s="18"/>
      <c r="B16" s="270" t="s">
        <v>237</v>
      </c>
      <c r="C16" s="271"/>
      <c r="D16" s="17">
        <v>1000</v>
      </c>
      <c r="E16" s="181">
        <v>810.25611000000004</v>
      </c>
      <c r="F16" s="206">
        <f>D16*E16</f>
        <v>810256.11</v>
      </c>
    </row>
    <row r="17" spans="1:6" ht="36" customHeight="1" thickBot="1" x14ac:dyDescent="0.3">
      <c r="A17" s="18"/>
      <c r="B17" s="197"/>
      <c r="C17" s="200"/>
      <c r="D17" s="18"/>
      <c r="E17" s="197"/>
      <c r="F17" s="205"/>
    </row>
    <row r="18" spans="1:6" ht="36" customHeight="1" thickBot="1" x14ac:dyDescent="0.3">
      <c r="A18" s="21"/>
      <c r="B18" s="254"/>
      <c r="C18" s="255"/>
      <c r="D18" s="18"/>
      <c r="E18" s="18"/>
      <c r="F18" s="25"/>
    </row>
    <row r="19" spans="1:6" ht="36" customHeight="1" thickBot="1" x14ac:dyDescent="0.3">
      <c r="A19" s="18"/>
      <c r="B19" s="258" t="s">
        <v>12</v>
      </c>
      <c r="C19" s="259"/>
      <c r="D19" s="18"/>
      <c r="E19" s="17" t="s">
        <v>13</v>
      </c>
      <c r="F19" s="33">
        <f>SUM(F13:F18)</f>
        <v>1094756.1099999999</v>
      </c>
    </row>
    <row r="21" spans="1:6" x14ac:dyDescent="0.25">
      <c r="A21" s="125" t="s">
        <v>116</v>
      </c>
      <c r="B21" s="125"/>
      <c r="C21" s="126"/>
      <c r="D21" s="127"/>
      <c r="E21" s="125" t="s">
        <v>189</v>
      </c>
    </row>
    <row r="22" spans="1:6" x14ac:dyDescent="0.25">
      <c r="A22" s="125"/>
      <c r="B22" s="125"/>
      <c r="C22" s="128" t="s">
        <v>118</v>
      </c>
      <c r="D22" s="127"/>
      <c r="E22" s="125"/>
    </row>
    <row r="23" spans="1:6" x14ac:dyDescent="0.25">
      <c r="A23" s="125" t="s">
        <v>119</v>
      </c>
      <c r="B23" s="125"/>
      <c r="C23" s="126"/>
      <c r="D23" s="127"/>
      <c r="E23" s="125" t="s">
        <v>190</v>
      </c>
    </row>
    <row r="24" spans="1:6" x14ac:dyDescent="0.25">
      <c r="A24" s="125"/>
      <c r="B24" s="125"/>
      <c r="C24" s="128" t="s">
        <v>118</v>
      </c>
      <c r="D24" s="127"/>
      <c r="E24" s="125"/>
    </row>
    <row r="25" spans="1:6" x14ac:dyDescent="0.25">
      <c r="A25" s="125" t="s">
        <v>120</v>
      </c>
      <c r="B25" s="125"/>
      <c r="C25" s="126"/>
      <c r="D25" s="127"/>
      <c r="E25" s="125" t="s">
        <v>190</v>
      </c>
    </row>
    <row r="26" spans="1:6" x14ac:dyDescent="0.25">
      <c r="A26" s="125"/>
      <c r="B26" s="125"/>
      <c r="C26" s="128" t="s">
        <v>118</v>
      </c>
      <c r="D26" s="125"/>
      <c r="E26" s="125"/>
    </row>
  </sheetData>
  <mergeCells count="15">
    <mergeCell ref="B19:C19"/>
    <mergeCell ref="B10:C10"/>
    <mergeCell ref="B11:C11"/>
    <mergeCell ref="B13:C13"/>
    <mergeCell ref="B14:C14"/>
    <mergeCell ref="B16:C16"/>
    <mergeCell ref="B18:C18"/>
    <mergeCell ref="B3:C3"/>
    <mergeCell ref="B4:C4"/>
    <mergeCell ref="A5:B5"/>
    <mergeCell ref="C5:F5"/>
    <mergeCell ref="B8:C9"/>
    <mergeCell ref="D8:D9"/>
    <mergeCell ref="E8:E9"/>
    <mergeCell ref="F8:F9"/>
  </mergeCells>
  <pageMargins left="0.7" right="0.7" top="0.75" bottom="0.75" header="0.3" footer="0.3"/>
  <pageSetup paperSize="9" scale="8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7"/>
  <sheetViews>
    <sheetView view="pageBreakPreview" topLeftCell="A19" zoomScale="90" zoomScaleSheetLayoutView="90" workbookViewId="0">
      <selection activeCell="C21" sqref="C21"/>
    </sheetView>
  </sheetViews>
  <sheetFormatPr defaultColWidth="14.42578125" defaultRowHeight="15.75" x14ac:dyDescent="0.25"/>
  <cols>
    <col min="1" max="2" width="14.42578125" style="7"/>
    <col min="3" max="3" width="29.7109375" style="7" customWidth="1"/>
    <col min="4" max="16384" width="14.42578125" style="7"/>
  </cols>
  <sheetData>
    <row r="1" spans="1:6" ht="36" customHeight="1" x14ac:dyDescent="0.25">
      <c r="A1" s="48"/>
    </row>
    <row r="2" spans="1:6" ht="36" customHeight="1" x14ac:dyDescent="0.25">
      <c r="A2" s="15"/>
      <c r="B2" s="15"/>
      <c r="C2" s="15"/>
    </row>
    <row r="3" spans="1:6" ht="36" customHeight="1" thickBot="1" x14ac:dyDescent="0.3">
      <c r="A3" s="154" t="s">
        <v>20</v>
      </c>
      <c r="B3" s="260">
        <v>244</v>
      </c>
      <c r="C3" s="260"/>
    </row>
    <row r="4" spans="1:6" ht="36" customHeight="1" x14ac:dyDescent="0.25">
      <c r="A4" s="16"/>
      <c r="B4" s="261"/>
      <c r="C4" s="261"/>
    </row>
    <row r="5" spans="1:6" ht="36" customHeight="1" thickBot="1" x14ac:dyDescent="0.3">
      <c r="A5" s="262" t="s">
        <v>21</v>
      </c>
      <c r="B5" s="262"/>
      <c r="C5" s="263" t="s">
        <v>235</v>
      </c>
      <c r="D5" s="263"/>
      <c r="E5" s="263"/>
      <c r="F5" s="263"/>
    </row>
    <row r="6" spans="1:6" ht="36" customHeight="1" x14ac:dyDescent="0.25">
      <c r="A6" s="48" t="s">
        <v>153</v>
      </c>
    </row>
    <row r="7" spans="1:6" ht="36" customHeight="1" thickBot="1" x14ac:dyDescent="0.3">
      <c r="A7" s="15"/>
      <c r="B7" s="15"/>
      <c r="C7" s="15"/>
      <c r="D7" s="15"/>
      <c r="E7" s="15"/>
      <c r="F7" s="15"/>
    </row>
    <row r="8" spans="1:6" ht="36" customHeight="1" x14ac:dyDescent="0.25">
      <c r="A8" s="108" t="s">
        <v>22</v>
      </c>
      <c r="B8" s="264" t="s">
        <v>2</v>
      </c>
      <c r="C8" s="265"/>
      <c r="D8" s="268" t="s">
        <v>55</v>
      </c>
      <c r="E8" s="268" t="s">
        <v>70</v>
      </c>
      <c r="F8" s="268" t="s">
        <v>71</v>
      </c>
    </row>
    <row r="9" spans="1:6" ht="36" customHeight="1" thickBot="1" x14ac:dyDescent="0.3">
      <c r="A9" s="109" t="s">
        <v>23</v>
      </c>
      <c r="B9" s="266"/>
      <c r="C9" s="267"/>
      <c r="D9" s="269"/>
      <c r="E9" s="269"/>
      <c r="F9" s="269"/>
    </row>
    <row r="10" spans="1:6" ht="36" customHeight="1" thickBot="1" x14ac:dyDescent="0.3">
      <c r="A10" s="18"/>
      <c r="B10" s="270">
        <v>1</v>
      </c>
      <c r="C10" s="271"/>
      <c r="D10" s="17">
        <v>2</v>
      </c>
      <c r="E10" s="17">
        <v>3</v>
      </c>
      <c r="F10" s="17">
        <v>4</v>
      </c>
    </row>
    <row r="11" spans="1:6" ht="36" customHeight="1" thickBot="1" x14ac:dyDescent="0.3">
      <c r="A11" s="18">
        <v>1</v>
      </c>
      <c r="B11" s="289" t="s">
        <v>72</v>
      </c>
      <c r="C11" s="290"/>
      <c r="D11" s="17" t="s">
        <v>13</v>
      </c>
      <c r="E11" s="17" t="s">
        <v>13</v>
      </c>
      <c r="F11" s="17" t="s">
        <v>13</v>
      </c>
    </row>
    <row r="12" spans="1:6" ht="36" customHeight="1" thickBot="1" x14ac:dyDescent="0.3">
      <c r="A12" s="18"/>
      <c r="B12" s="152"/>
      <c r="C12" s="165" t="s">
        <v>73</v>
      </c>
      <c r="D12" s="18"/>
      <c r="E12" s="18"/>
      <c r="F12" s="18"/>
    </row>
    <row r="13" spans="1:6" ht="36" customHeight="1" thickBot="1" x14ac:dyDescent="0.3">
      <c r="A13" s="18"/>
      <c r="B13" s="152"/>
      <c r="C13" s="165" t="s">
        <v>134</v>
      </c>
      <c r="D13" s="18"/>
      <c r="E13" s="18"/>
      <c r="F13" s="33">
        <f>D13*E13</f>
        <v>0</v>
      </c>
    </row>
    <row r="14" spans="1:6" ht="36" customHeight="1" thickBot="1" x14ac:dyDescent="0.3">
      <c r="A14" s="18"/>
      <c r="B14" s="152"/>
      <c r="C14" s="165" t="s">
        <v>224</v>
      </c>
      <c r="D14" s="18">
        <v>10</v>
      </c>
      <c r="E14" s="178">
        <v>5000</v>
      </c>
      <c r="F14" s="177">
        <f>D14*E14</f>
        <v>50000</v>
      </c>
    </row>
    <row r="15" spans="1:6" ht="36" customHeight="1" thickBot="1" x14ac:dyDescent="0.3">
      <c r="A15" s="18">
        <v>1</v>
      </c>
      <c r="B15" s="289" t="s">
        <v>74</v>
      </c>
      <c r="C15" s="290"/>
      <c r="D15" s="17" t="s">
        <v>13</v>
      </c>
      <c r="E15" s="159" t="s">
        <v>13</v>
      </c>
      <c r="F15" s="159" t="s">
        <v>13</v>
      </c>
    </row>
    <row r="16" spans="1:6" ht="36" customHeight="1" thickBot="1" x14ac:dyDescent="0.3">
      <c r="A16" s="18"/>
      <c r="B16" s="152"/>
      <c r="C16" s="165" t="s">
        <v>75</v>
      </c>
      <c r="D16" s="18"/>
      <c r="E16" s="152"/>
      <c r="F16" s="91"/>
    </row>
    <row r="17" spans="1:6" ht="36" customHeight="1" thickBot="1" x14ac:dyDescent="0.3">
      <c r="A17" s="18"/>
      <c r="B17" s="152"/>
      <c r="C17" s="191" t="s">
        <v>161</v>
      </c>
      <c r="D17" s="192">
        <v>100</v>
      </c>
      <c r="E17" s="193">
        <v>2000</v>
      </c>
      <c r="F17" s="180">
        <f>D17*E17</f>
        <v>200000</v>
      </c>
    </row>
    <row r="18" spans="1:6" ht="36" customHeight="1" thickBot="1" x14ac:dyDescent="0.3">
      <c r="A18" s="18"/>
      <c r="B18" s="152"/>
      <c r="C18" s="165"/>
      <c r="D18" s="18"/>
      <c r="E18" s="152"/>
      <c r="F18" s="91"/>
    </row>
    <row r="19" spans="1:6" ht="36" customHeight="1" thickBot="1" x14ac:dyDescent="0.3">
      <c r="A19" s="21"/>
      <c r="B19" s="254"/>
      <c r="C19" s="255"/>
      <c r="D19" s="18"/>
      <c r="E19" s="18"/>
      <c r="F19" s="25"/>
    </row>
    <row r="20" spans="1:6" ht="36" customHeight="1" thickBot="1" x14ac:dyDescent="0.3">
      <c r="A20" s="18"/>
      <c r="B20" s="258" t="s">
        <v>12</v>
      </c>
      <c r="C20" s="259"/>
      <c r="D20" s="18"/>
      <c r="E20" s="17" t="s">
        <v>13</v>
      </c>
      <c r="F20" s="33">
        <f>SUM(F13:F19)</f>
        <v>250000</v>
      </c>
    </row>
    <row r="21" spans="1:6" ht="36" customHeight="1" x14ac:dyDescent="0.25"/>
    <row r="22" spans="1:6" ht="36" customHeight="1" x14ac:dyDescent="0.25">
      <c r="A22" s="125" t="s">
        <v>116</v>
      </c>
      <c r="B22" s="125"/>
      <c r="C22" s="126"/>
      <c r="D22" s="127"/>
      <c r="E22" s="125" t="s">
        <v>189</v>
      </c>
    </row>
    <row r="23" spans="1:6" ht="36" customHeight="1" x14ac:dyDescent="0.25">
      <c r="A23" s="125"/>
      <c r="B23" s="125"/>
      <c r="C23" s="128" t="s">
        <v>118</v>
      </c>
      <c r="D23" s="127"/>
      <c r="E23" s="125"/>
    </row>
    <row r="24" spans="1:6" ht="36" customHeight="1" x14ac:dyDescent="0.25">
      <c r="A24" s="125" t="s">
        <v>119</v>
      </c>
      <c r="B24" s="125"/>
      <c r="C24" s="126"/>
      <c r="D24" s="127"/>
      <c r="E24" s="125" t="s">
        <v>190</v>
      </c>
    </row>
    <row r="25" spans="1:6" x14ac:dyDescent="0.25">
      <c r="A25" s="125"/>
      <c r="B25" s="125"/>
      <c r="C25" s="128" t="s">
        <v>118</v>
      </c>
      <c r="D25" s="127"/>
      <c r="E25" s="125"/>
    </row>
    <row r="26" spans="1:6" x14ac:dyDescent="0.25">
      <c r="A26" s="125" t="s">
        <v>120</v>
      </c>
      <c r="B26" s="125"/>
      <c r="C26" s="126"/>
      <c r="D26" s="127"/>
      <c r="E26" s="125" t="s">
        <v>190</v>
      </c>
    </row>
    <row r="27" spans="1:6" x14ac:dyDescent="0.25">
      <c r="A27" s="125"/>
      <c r="B27" s="125"/>
      <c r="C27" s="128" t="s">
        <v>118</v>
      </c>
      <c r="D27" s="125"/>
      <c r="E27" s="125"/>
    </row>
  </sheetData>
  <mergeCells count="13">
    <mergeCell ref="B19:C19"/>
    <mergeCell ref="B20:C20"/>
    <mergeCell ref="C5:F5"/>
    <mergeCell ref="F8:F9"/>
    <mergeCell ref="B10:C10"/>
    <mergeCell ref="B11:C11"/>
    <mergeCell ref="E8:E9"/>
    <mergeCell ref="B15:C15"/>
    <mergeCell ref="B3:C3"/>
    <mergeCell ref="B4:C4"/>
    <mergeCell ref="A5:B5"/>
    <mergeCell ref="B8:C9"/>
    <mergeCell ref="D8:D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3"/>
  <sheetViews>
    <sheetView view="pageBreakPreview" topLeftCell="A25" zoomScale="60" zoomScaleNormal="100" workbookViewId="0">
      <selection activeCell="D58" sqref="D58"/>
    </sheetView>
  </sheetViews>
  <sheetFormatPr defaultColWidth="14.42578125" defaultRowHeight="15" x14ac:dyDescent="0.25"/>
  <cols>
    <col min="1" max="1" width="14.42578125" style="47"/>
    <col min="2" max="2" width="9.28515625" style="47" customWidth="1"/>
    <col min="3" max="3" width="22.7109375" style="47" customWidth="1"/>
    <col min="4" max="4" width="27.28515625" style="47" customWidth="1"/>
    <col min="5" max="16384" width="14.42578125" style="47"/>
  </cols>
  <sheetData>
    <row r="1" spans="1:7" x14ac:dyDescent="0.25">
      <c r="A1" s="95" t="s">
        <v>99</v>
      </c>
    </row>
    <row r="2" spans="1:7" ht="11.25" customHeight="1" x14ac:dyDescent="0.25">
      <c r="A2" s="81"/>
      <c r="B2" s="81"/>
      <c r="C2" s="81"/>
      <c r="D2" s="81"/>
    </row>
    <row r="3" spans="1:7" ht="29.25" customHeight="1" thickBot="1" x14ac:dyDescent="0.3">
      <c r="A3" s="82" t="s">
        <v>20</v>
      </c>
      <c r="B3" s="82"/>
      <c r="C3" s="308">
        <v>851</v>
      </c>
      <c r="D3" s="308"/>
    </row>
    <row r="4" spans="1:7" ht="9.75" customHeight="1" x14ac:dyDescent="0.25">
      <c r="A4" s="83"/>
      <c r="B4" s="83"/>
      <c r="C4" s="309"/>
      <c r="D4" s="309"/>
    </row>
    <row r="5" spans="1:7" ht="49.5" customHeight="1" thickBot="1" x14ac:dyDescent="0.3">
      <c r="A5" s="319" t="s">
        <v>21</v>
      </c>
      <c r="B5" s="320"/>
      <c r="C5" s="311" t="s">
        <v>234</v>
      </c>
      <c r="D5" s="321"/>
      <c r="E5" s="321"/>
      <c r="F5" s="321"/>
      <c r="G5" s="92"/>
    </row>
    <row r="6" spans="1:7" x14ac:dyDescent="0.25">
      <c r="A6" s="95" t="s">
        <v>0</v>
      </c>
    </row>
    <row r="7" spans="1:7" ht="15.75" thickBot="1" x14ac:dyDescent="0.3">
      <c r="A7" s="81"/>
      <c r="B7" s="81"/>
      <c r="C7" s="81"/>
      <c r="D7" s="81"/>
      <c r="E7" s="81"/>
      <c r="F7" s="81"/>
      <c r="G7" s="81"/>
    </row>
    <row r="8" spans="1:7" ht="105.75" thickBot="1" x14ac:dyDescent="0.3">
      <c r="A8" s="84" t="s">
        <v>1</v>
      </c>
      <c r="B8" s="306" t="s">
        <v>2</v>
      </c>
      <c r="C8" s="322"/>
      <c r="D8" s="307"/>
      <c r="E8" s="84" t="s">
        <v>3</v>
      </c>
      <c r="F8" s="84" t="s">
        <v>4</v>
      </c>
      <c r="G8" s="84" t="s">
        <v>5</v>
      </c>
    </row>
    <row r="9" spans="1:7" ht="15.75" thickBot="1" x14ac:dyDescent="0.3">
      <c r="A9" s="84">
        <v>1</v>
      </c>
      <c r="B9" s="306">
        <v>2</v>
      </c>
      <c r="C9" s="322"/>
      <c r="D9" s="307"/>
      <c r="E9" s="84">
        <v>3</v>
      </c>
      <c r="F9" s="84">
        <v>4</v>
      </c>
      <c r="G9" s="84">
        <v>5</v>
      </c>
    </row>
    <row r="10" spans="1:7" ht="15.75" thickBot="1" x14ac:dyDescent="0.3">
      <c r="A10" s="84">
        <v>1</v>
      </c>
      <c r="B10" s="294" t="s">
        <v>6</v>
      </c>
      <c r="C10" s="315"/>
      <c r="D10" s="295"/>
      <c r="E10" s="85"/>
      <c r="F10" s="85"/>
      <c r="G10" s="85"/>
    </row>
    <row r="11" spans="1:7" ht="25.5" customHeight="1" x14ac:dyDescent="0.25">
      <c r="A11" s="86"/>
      <c r="B11" s="87"/>
      <c r="C11" s="323" t="s">
        <v>7</v>
      </c>
      <c r="D11" s="324"/>
      <c r="E11" s="86"/>
      <c r="F11" s="86"/>
      <c r="G11" s="86"/>
    </row>
    <row r="12" spans="1:7" ht="25.5" customHeight="1" thickBot="1" x14ac:dyDescent="0.3">
      <c r="A12" s="57"/>
      <c r="B12" s="88"/>
      <c r="C12" s="325" t="s">
        <v>8</v>
      </c>
      <c r="D12" s="326"/>
      <c r="E12" s="57"/>
      <c r="F12" s="57"/>
      <c r="G12" s="57"/>
    </row>
    <row r="13" spans="1:7" x14ac:dyDescent="0.25">
      <c r="A13" s="86"/>
      <c r="B13" s="316"/>
      <c r="C13" s="309"/>
      <c r="D13" s="96" t="s">
        <v>9</v>
      </c>
      <c r="E13" s="86"/>
      <c r="F13" s="86"/>
      <c r="G13" s="86"/>
    </row>
    <row r="14" spans="1:7" ht="15.75" thickBot="1" x14ac:dyDescent="0.3">
      <c r="A14" s="57"/>
      <c r="B14" s="314"/>
      <c r="C14" s="313"/>
      <c r="D14" s="97" t="s">
        <v>10</v>
      </c>
      <c r="E14" s="57"/>
      <c r="F14" s="57"/>
      <c r="G14" s="57"/>
    </row>
    <row r="15" spans="1:7" ht="25.5" customHeight="1" thickBot="1" x14ac:dyDescent="0.3">
      <c r="A15" s="85"/>
      <c r="B15" s="89"/>
      <c r="C15" s="315" t="s">
        <v>11</v>
      </c>
      <c r="D15" s="295"/>
      <c r="E15" s="85">
        <v>5020818.08</v>
      </c>
      <c r="F15" s="85">
        <v>2.2000000000000002</v>
      </c>
      <c r="G15" s="174">
        <v>45546</v>
      </c>
    </row>
    <row r="16" spans="1:7" x14ac:dyDescent="0.25">
      <c r="A16" s="86"/>
      <c r="B16" s="316"/>
      <c r="C16" s="309"/>
      <c r="D16" s="96" t="s">
        <v>9</v>
      </c>
      <c r="E16" s="86"/>
      <c r="F16" s="86"/>
      <c r="G16" s="86"/>
    </row>
    <row r="17" spans="1:7" ht="15.75" thickBot="1" x14ac:dyDescent="0.3">
      <c r="A17" s="57"/>
      <c r="B17" s="314"/>
      <c r="C17" s="313"/>
      <c r="D17" s="97" t="s">
        <v>10</v>
      </c>
      <c r="E17" s="57"/>
      <c r="F17" s="57"/>
      <c r="G17" s="57"/>
    </row>
    <row r="18" spans="1:7" ht="15.75" thickBot="1" x14ac:dyDescent="0.3">
      <c r="A18" s="98"/>
      <c r="B18" s="296"/>
      <c r="C18" s="317"/>
      <c r="D18" s="297"/>
      <c r="E18" s="85"/>
      <c r="F18" s="85"/>
      <c r="G18" s="85"/>
    </row>
    <row r="19" spans="1:7" ht="15.75" thickBot="1" x14ac:dyDescent="0.3">
      <c r="A19" s="98"/>
      <c r="B19" s="296"/>
      <c r="C19" s="317"/>
      <c r="D19" s="297"/>
      <c r="E19" s="85"/>
      <c r="F19" s="85"/>
      <c r="G19" s="85"/>
    </row>
    <row r="20" spans="1:7" ht="15.75" thickBot="1" x14ac:dyDescent="0.3">
      <c r="A20" s="85"/>
      <c r="B20" s="298" t="s">
        <v>12</v>
      </c>
      <c r="C20" s="318"/>
      <c r="D20" s="299"/>
      <c r="E20" s="85"/>
      <c r="F20" s="84" t="s">
        <v>13</v>
      </c>
      <c r="G20" s="174">
        <f>G15</f>
        <v>45546</v>
      </c>
    </row>
    <row r="21" spans="1:7" ht="35.25" customHeight="1" x14ac:dyDescent="0.25">
      <c r="A21" s="95" t="s">
        <v>14</v>
      </c>
    </row>
    <row r="22" spans="1:7" ht="15.75" thickBot="1" x14ac:dyDescent="0.3">
      <c r="A22" s="81"/>
      <c r="B22" s="81"/>
      <c r="C22" s="81"/>
      <c r="D22" s="81"/>
      <c r="E22" s="81"/>
      <c r="F22" s="81"/>
    </row>
    <row r="23" spans="1:7" ht="45.75" thickBot="1" x14ac:dyDescent="0.3">
      <c r="A23" s="84" t="s">
        <v>1</v>
      </c>
      <c r="B23" s="306" t="s">
        <v>2</v>
      </c>
      <c r="C23" s="307"/>
      <c r="D23" s="84" t="s">
        <v>15</v>
      </c>
      <c r="E23" s="84" t="s">
        <v>4</v>
      </c>
      <c r="F23" s="84" t="s">
        <v>16</v>
      </c>
    </row>
    <row r="24" spans="1:7" ht="15.75" thickBot="1" x14ac:dyDescent="0.3">
      <c r="A24" s="84">
        <v>1</v>
      </c>
      <c r="B24" s="306">
        <v>2</v>
      </c>
      <c r="C24" s="307"/>
      <c r="D24" s="84">
        <v>3</v>
      </c>
      <c r="E24" s="84">
        <v>4</v>
      </c>
      <c r="F24" s="84">
        <v>5</v>
      </c>
    </row>
    <row r="25" spans="1:7" ht="25.5" customHeight="1" thickBot="1" x14ac:dyDescent="0.3">
      <c r="A25" s="84">
        <v>1</v>
      </c>
      <c r="B25" s="294" t="s">
        <v>17</v>
      </c>
      <c r="C25" s="295"/>
      <c r="D25" s="85">
        <v>44585466</v>
      </c>
      <c r="E25" s="85">
        <v>1.5</v>
      </c>
      <c r="F25" s="85">
        <v>487832</v>
      </c>
    </row>
    <row r="26" spans="1:7" ht="30.75" thickBot="1" x14ac:dyDescent="0.3">
      <c r="A26" s="85"/>
      <c r="B26" s="89"/>
      <c r="C26" s="99" t="s">
        <v>18</v>
      </c>
      <c r="D26" s="85"/>
      <c r="E26" s="85"/>
      <c r="F26" s="85"/>
    </row>
    <row r="27" spans="1:7" ht="15.75" thickBot="1" x14ac:dyDescent="0.3">
      <c r="A27" s="98"/>
      <c r="B27" s="296"/>
      <c r="C27" s="297"/>
      <c r="D27" s="85"/>
      <c r="E27" s="85"/>
      <c r="F27" s="85"/>
    </row>
    <row r="28" spans="1:7" ht="15.75" thickBot="1" x14ac:dyDescent="0.3">
      <c r="A28" s="85"/>
      <c r="B28" s="298" t="s">
        <v>12</v>
      </c>
      <c r="C28" s="299"/>
      <c r="D28" s="84" t="s">
        <v>13</v>
      </c>
      <c r="E28" s="84" t="s">
        <v>13</v>
      </c>
      <c r="F28" s="85">
        <f>F25</f>
        <v>487832</v>
      </c>
    </row>
    <row r="30" spans="1:7" x14ac:dyDescent="0.25">
      <c r="A30" s="95" t="s">
        <v>19</v>
      </c>
    </row>
    <row r="31" spans="1:7" x14ac:dyDescent="0.25">
      <c r="A31" s="81"/>
      <c r="B31" s="81"/>
      <c r="C31" s="81"/>
    </row>
    <row r="32" spans="1:7" ht="29.25" thickBot="1" x14ac:dyDescent="0.3">
      <c r="A32" s="100" t="s">
        <v>20</v>
      </c>
      <c r="B32" s="313">
        <v>852</v>
      </c>
      <c r="C32" s="313"/>
    </row>
    <row r="33" spans="1:7" x14ac:dyDescent="0.25">
      <c r="A33" s="83"/>
      <c r="B33" s="309"/>
      <c r="C33" s="309"/>
    </row>
    <row r="34" spans="1:7" ht="38.25" customHeight="1" thickBot="1" x14ac:dyDescent="0.3">
      <c r="A34" s="310" t="s">
        <v>21</v>
      </c>
      <c r="B34" s="310"/>
      <c r="C34" s="311" t="s">
        <v>234</v>
      </c>
      <c r="D34" s="312"/>
      <c r="E34" s="312"/>
      <c r="F34" s="312"/>
    </row>
    <row r="35" spans="1:7" ht="15.75" thickBot="1" x14ac:dyDescent="0.3">
      <c r="A35" s="81"/>
      <c r="B35" s="81"/>
      <c r="C35" s="81"/>
      <c r="D35" s="81"/>
      <c r="E35" s="81"/>
      <c r="F35" s="81"/>
    </row>
    <row r="36" spans="1:7" ht="35.25" customHeight="1" x14ac:dyDescent="0.25">
      <c r="A36" s="101" t="s">
        <v>22</v>
      </c>
      <c r="B36" s="300" t="s">
        <v>2</v>
      </c>
      <c r="C36" s="301"/>
      <c r="D36" s="304" t="s">
        <v>3</v>
      </c>
      <c r="E36" s="304" t="s">
        <v>4</v>
      </c>
      <c r="F36" s="304" t="s">
        <v>24</v>
      </c>
    </row>
    <row r="37" spans="1:7" ht="15.75" thickBot="1" x14ac:dyDescent="0.3">
      <c r="A37" s="102" t="s">
        <v>23</v>
      </c>
      <c r="B37" s="302"/>
      <c r="C37" s="303"/>
      <c r="D37" s="305"/>
      <c r="E37" s="305"/>
      <c r="F37" s="305"/>
    </row>
    <row r="38" spans="1:7" ht="15.75" thickBot="1" x14ac:dyDescent="0.3">
      <c r="A38" s="84">
        <v>1</v>
      </c>
      <c r="B38" s="306">
        <v>2</v>
      </c>
      <c r="C38" s="307"/>
      <c r="D38" s="84">
        <v>3</v>
      </c>
      <c r="E38" s="84">
        <v>4</v>
      </c>
      <c r="F38" s="84">
        <v>5</v>
      </c>
    </row>
    <row r="39" spans="1:7" ht="15.75" thickBot="1" x14ac:dyDescent="0.3">
      <c r="A39" s="291">
        <v>1</v>
      </c>
      <c r="B39" s="294" t="s">
        <v>25</v>
      </c>
      <c r="C39" s="295"/>
      <c r="D39" s="85"/>
      <c r="E39" s="85"/>
      <c r="F39" s="85"/>
    </row>
    <row r="40" spans="1:7" ht="51" customHeight="1" thickBot="1" x14ac:dyDescent="0.3">
      <c r="A40" s="292"/>
      <c r="B40" s="89"/>
      <c r="C40" s="99" t="s">
        <v>26</v>
      </c>
      <c r="D40" s="85">
        <v>2833.33</v>
      </c>
      <c r="E40" s="85"/>
      <c r="F40" s="85">
        <v>4600</v>
      </c>
    </row>
    <row r="41" spans="1:7" ht="21.75" customHeight="1" thickBot="1" x14ac:dyDescent="0.3">
      <c r="A41" s="293"/>
      <c r="B41" s="89"/>
      <c r="C41" s="99"/>
      <c r="D41" s="85"/>
      <c r="E41" s="85"/>
      <c r="F41" s="85"/>
    </row>
    <row r="42" spans="1:7" ht="15.75" thickBot="1" x14ac:dyDescent="0.3">
      <c r="A42" s="291">
        <v>2</v>
      </c>
      <c r="B42" s="294" t="s">
        <v>27</v>
      </c>
      <c r="C42" s="295"/>
      <c r="D42" s="85"/>
      <c r="E42" s="85"/>
      <c r="F42" s="85"/>
    </row>
    <row r="43" spans="1:7" ht="28.5" customHeight="1" thickBot="1" x14ac:dyDescent="0.3">
      <c r="A43" s="292"/>
      <c r="B43" s="89"/>
      <c r="C43" s="99" t="s">
        <v>28</v>
      </c>
      <c r="D43" s="85"/>
      <c r="E43" s="85"/>
      <c r="F43" s="85"/>
    </row>
    <row r="44" spans="1:7" ht="15" customHeight="1" thickBot="1" x14ac:dyDescent="0.3">
      <c r="A44" s="293"/>
      <c r="B44" s="89"/>
      <c r="C44" s="99"/>
      <c r="D44" s="85"/>
      <c r="E44" s="85"/>
      <c r="F44" s="85"/>
    </row>
    <row r="45" spans="1:7" ht="15.75" thickBot="1" x14ac:dyDescent="0.3">
      <c r="A45" s="98"/>
      <c r="B45" s="296"/>
      <c r="C45" s="297"/>
      <c r="D45" s="85"/>
      <c r="E45" s="85"/>
      <c r="F45" s="85"/>
    </row>
    <row r="46" spans="1:7" ht="15.75" thickBot="1" x14ac:dyDescent="0.3">
      <c r="A46" s="85"/>
      <c r="B46" s="298" t="s">
        <v>12</v>
      </c>
      <c r="C46" s="299"/>
      <c r="D46" s="84" t="s">
        <v>13</v>
      </c>
      <c r="E46" s="84" t="s">
        <v>13</v>
      </c>
      <c r="F46" s="85"/>
    </row>
    <row r="47" spans="1:7" ht="21.75" customHeight="1" x14ac:dyDescent="0.25">
      <c r="A47" s="82"/>
      <c r="B47" s="93"/>
      <c r="C47" s="51"/>
      <c r="D47" s="94"/>
      <c r="E47" s="94"/>
      <c r="F47" s="94"/>
      <c r="G47" s="92"/>
    </row>
    <row r="48" spans="1:7" ht="15.75" x14ac:dyDescent="0.25">
      <c r="A48" s="125" t="s">
        <v>116</v>
      </c>
      <c r="B48" s="125"/>
      <c r="C48" s="126"/>
      <c r="D48" s="127"/>
      <c r="E48" s="125" t="s">
        <v>189</v>
      </c>
      <c r="F48" s="7"/>
      <c r="G48" s="7"/>
    </row>
    <row r="49" spans="1:7" ht="15.75" x14ac:dyDescent="0.25">
      <c r="A49" s="125"/>
      <c r="B49" s="125"/>
      <c r="C49" s="128" t="s">
        <v>118</v>
      </c>
      <c r="D49" s="127"/>
      <c r="E49" s="125"/>
      <c r="F49" s="7"/>
      <c r="G49" s="7"/>
    </row>
    <row r="50" spans="1:7" ht="15.75" x14ac:dyDescent="0.25">
      <c r="A50" s="125" t="s">
        <v>119</v>
      </c>
      <c r="B50" s="125"/>
      <c r="C50" s="126"/>
      <c r="D50" s="127"/>
      <c r="E50" s="125" t="s">
        <v>190</v>
      </c>
      <c r="F50" s="7"/>
      <c r="G50" s="7"/>
    </row>
    <row r="51" spans="1:7" ht="15.75" x14ac:dyDescent="0.25">
      <c r="A51" s="125"/>
      <c r="B51" s="125"/>
      <c r="C51" s="128" t="s">
        <v>118</v>
      </c>
      <c r="D51" s="127"/>
      <c r="E51" s="125"/>
      <c r="F51" s="7"/>
      <c r="G51" s="7"/>
    </row>
    <row r="52" spans="1:7" ht="15.75" x14ac:dyDescent="0.25">
      <c r="A52" s="125" t="s">
        <v>120</v>
      </c>
      <c r="B52" s="125"/>
      <c r="C52" s="126"/>
      <c r="D52" s="127"/>
      <c r="E52" s="125" t="s">
        <v>190</v>
      </c>
      <c r="F52" s="7"/>
      <c r="G52" s="7"/>
    </row>
    <row r="53" spans="1:7" ht="15.75" x14ac:dyDescent="0.25">
      <c r="A53" s="125"/>
      <c r="B53" s="125"/>
      <c r="C53" s="128" t="s">
        <v>118</v>
      </c>
      <c r="D53" s="125"/>
      <c r="E53" s="125"/>
      <c r="F53" s="7"/>
      <c r="G53" s="7"/>
    </row>
  </sheetData>
  <mergeCells count="37">
    <mergeCell ref="B13:C13"/>
    <mergeCell ref="C3:D3"/>
    <mergeCell ref="C4:D4"/>
    <mergeCell ref="A5:B5"/>
    <mergeCell ref="C5:F5"/>
    <mergeCell ref="B8:D8"/>
    <mergeCell ref="B9:D9"/>
    <mergeCell ref="B10:D10"/>
    <mergeCell ref="C11:D11"/>
    <mergeCell ref="C12:D12"/>
    <mergeCell ref="B28:C28"/>
    <mergeCell ref="B14:C14"/>
    <mergeCell ref="C15:D15"/>
    <mergeCell ref="B16:C16"/>
    <mergeCell ref="B17:C17"/>
    <mergeCell ref="B18:D18"/>
    <mergeCell ref="B19:D19"/>
    <mergeCell ref="B20:D20"/>
    <mergeCell ref="B23:C23"/>
    <mergeCell ref="B24:C24"/>
    <mergeCell ref="B25:C25"/>
    <mergeCell ref="B27:C27"/>
    <mergeCell ref="B32:C32"/>
    <mergeCell ref="B33:C33"/>
    <mergeCell ref="A34:B34"/>
    <mergeCell ref="B36:C37"/>
    <mergeCell ref="D36:D37"/>
    <mergeCell ref="C34:F34"/>
    <mergeCell ref="F36:F37"/>
    <mergeCell ref="B38:C38"/>
    <mergeCell ref="B39:C39"/>
    <mergeCell ref="B42:C42"/>
    <mergeCell ref="B45:C45"/>
    <mergeCell ref="E36:E37"/>
    <mergeCell ref="A39:A41"/>
    <mergeCell ref="B46:C46"/>
    <mergeCell ref="A42:A4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D7BE-290B-4EB6-B3A8-2F5BED821ABD}">
  <dimension ref="A1:G80"/>
  <sheetViews>
    <sheetView tabSelected="1" view="pageBreakPreview" topLeftCell="A37" zoomScale="60" zoomScaleNormal="100" workbookViewId="0">
      <selection activeCell="C84" sqref="C84"/>
    </sheetView>
  </sheetViews>
  <sheetFormatPr defaultColWidth="14.42578125" defaultRowHeight="15" x14ac:dyDescent="0.25"/>
  <cols>
    <col min="1" max="1" width="14.42578125" style="47"/>
    <col min="2" max="2" width="9.28515625" style="47" customWidth="1"/>
    <col min="3" max="3" width="22.7109375" style="47" customWidth="1"/>
    <col min="4" max="4" width="27.28515625" style="47" customWidth="1"/>
    <col min="5" max="16384" width="14.42578125" style="47"/>
  </cols>
  <sheetData>
    <row r="1" spans="1:7" x14ac:dyDescent="0.25">
      <c r="A1" s="95" t="s">
        <v>99</v>
      </c>
    </row>
    <row r="2" spans="1:7" ht="11.25" customHeight="1" x14ac:dyDescent="0.25">
      <c r="A2" s="81"/>
      <c r="B2" s="81"/>
      <c r="C2" s="81"/>
      <c r="D2" s="81"/>
    </row>
    <row r="3" spans="1:7" ht="29.25" customHeight="1" thickBot="1" x14ac:dyDescent="0.3">
      <c r="A3" s="209" t="s">
        <v>20</v>
      </c>
      <c r="B3" s="209"/>
      <c r="C3" s="308">
        <v>851</v>
      </c>
      <c r="D3" s="308"/>
    </row>
    <row r="4" spans="1:7" ht="9.75" customHeight="1" x14ac:dyDescent="0.25">
      <c r="A4" s="83"/>
      <c r="B4" s="83"/>
      <c r="C4" s="309"/>
      <c r="D4" s="309"/>
    </row>
    <row r="5" spans="1:7" ht="49.5" customHeight="1" thickBot="1" x14ac:dyDescent="0.3">
      <c r="A5" s="319" t="s">
        <v>21</v>
      </c>
      <c r="B5" s="320"/>
      <c r="C5" s="311" t="s">
        <v>235</v>
      </c>
      <c r="D5" s="321"/>
      <c r="E5" s="321"/>
      <c r="F5" s="321"/>
      <c r="G5" s="92"/>
    </row>
    <row r="6" spans="1:7" x14ac:dyDescent="0.25">
      <c r="A6" s="95" t="s">
        <v>0</v>
      </c>
    </row>
    <row r="7" spans="1:7" ht="15.75" thickBot="1" x14ac:dyDescent="0.3">
      <c r="A7" s="81"/>
      <c r="B7" s="81"/>
      <c r="C7" s="81"/>
      <c r="D7" s="81"/>
      <c r="E7" s="81"/>
      <c r="F7" s="81"/>
      <c r="G7" s="81"/>
    </row>
    <row r="8" spans="1:7" ht="105.75" thickBot="1" x14ac:dyDescent="0.3">
      <c r="A8" s="84" t="s">
        <v>1</v>
      </c>
      <c r="B8" s="306" t="s">
        <v>2</v>
      </c>
      <c r="C8" s="322"/>
      <c r="D8" s="307"/>
      <c r="E8" s="84" t="s">
        <v>3</v>
      </c>
      <c r="F8" s="84" t="s">
        <v>4</v>
      </c>
      <c r="G8" s="84" t="s">
        <v>5</v>
      </c>
    </row>
    <row r="9" spans="1:7" ht="15.75" thickBot="1" x14ac:dyDescent="0.3">
      <c r="A9" s="84">
        <v>1</v>
      </c>
      <c r="B9" s="306">
        <v>2</v>
      </c>
      <c r="C9" s="322"/>
      <c r="D9" s="307"/>
      <c r="E9" s="84">
        <v>3</v>
      </c>
      <c r="F9" s="84">
        <v>4</v>
      </c>
      <c r="G9" s="84">
        <v>5</v>
      </c>
    </row>
    <row r="10" spans="1:7" ht="15.75" thickBot="1" x14ac:dyDescent="0.3">
      <c r="A10" s="84">
        <v>1</v>
      </c>
      <c r="B10" s="294" t="s">
        <v>6</v>
      </c>
      <c r="C10" s="315"/>
      <c r="D10" s="295"/>
      <c r="E10" s="85"/>
      <c r="F10" s="85"/>
      <c r="G10" s="85"/>
    </row>
    <row r="11" spans="1:7" ht="25.5" customHeight="1" x14ac:dyDescent="0.25">
      <c r="A11" s="86"/>
      <c r="B11" s="208"/>
      <c r="C11" s="323" t="s">
        <v>7</v>
      </c>
      <c r="D11" s="324"/>
      <c r="E11" s="86"/>
      <c r="F11" s="86"/>
      <c r="G11" s="86"/>
    </row>
    <row r="12" spans="1:7" ht="25.5" customHeight="1" thickBot="1" x14ac:dyDescent="0.3">
      <c r="A12" s="219"/>
      <c r="B12" s="214"/>
      <c r="C12" s="325" t="s">
        <v>8</v>
      </c>
      <c r="D12" s="326"/>
      <c r="E12" s="219"/>
      <c r="F12" s="219"/>
      <c r="G12" s="219"/>
    </row>
    <row r="13" spans="1:7" x14ac:dyDescent="0.25">
      <c r="A13" s="86"/>
      <c r="B13" s="316"/>
      <c r="C13" s="309"/>
      <c r="D13" s="212" t="s">
        <v>9</v>
      </c>
      <c r="E13" s="86"/>
      <c r="F13" s="86"/>
      <c r="G13" s="86"/>
    </row>
    <row r="14" spans="1:7" ht="15.75" thickBot="1" x14ac:dyDescent="0.3">
      <c r="A14" s="219"/>
      <c r="B14" s="314"/>
      <c r="C14" s="313"/>
      <c r="D14" s="213" t="s">
        <v>10</v>
      </c>
      <c r="E14" s="219"/>
      <c r="F14" s="219"/>
      <c r="G14" s="219"/>
    </row>
    <row r="15" spans="1:7" ht="25.5" customHeight="1" thickBot="1" x14ac:dyDescent="0.3">
      <c r="A15" s="85"/>
      <c r="B15" s="215"/>
      <c r="C15" s="315" t="s">
        <v>11</v>
      </c>
      <c r="D15" s="295"/>
      <c r="E15" s="85">
        <v>5020818.08</v>
      </c>
      <c r="F15" s="85">
        <v>2.2000000000000002</v>
      </c>
      <c r="G15" s="174">
        <v>200000</v>
      </c>
    </row>
    <row r="16" spans="1:7" x14ac:dyDescent="0.25">
      <c r="A16" s="86"/>
      <c r="B16" s="316"/>
      <c r="C16" s="309"/>
      <c r="D16" s="212" t="s">
        <v>9</v>
      </c>
      <c r="E16" s="86"/>
      <c r="F16" s="86"/>
      <c r="G16" s="86"/>
    </row>
    <row r="17" spans="1:7" ht="15.75" thickBot="1" x14ac:dyDescent="0.3">
      <c r="A17" s="219"/>
      <c r="B17" s="314"/>
      <c r="C17" s="313"/>
      <c r="D17" s="213" t="s">
        <v>10</v>
      </c>
      <c r="E17" s="219"/>
      <c r="F17" s="219"/>
      <c r="G17" s="219"/>
    </row>
    <row r="18" spans="1:7" ht="15.75" thickBot="1" x14ac:dyDescent="0.3">
      <c r="A18" s="98"/>
      <c r="B18" s="296"/>
      <c r="C18" s="317"/>
      <c r="D18" s="297"/>
      <c r="E18" s="85"/>
      <c r="F18" s="85"/>
      <c r="G18" s="85"/>
    </row>
    <row r="19" spans="1:7" ht="15.75" thickBot="1" x14ac:dyDescent="0.3">
      <c r="A19" s="98"/>
      <c r="B19" s="296"/>
      <c r="C19" s="317"/>
      <c r="D19" s="297"/>
      <c r="E19" s="85"/>
      <c r="F19" s="85"/>
      <c r="G19" s="85"/>
    </row>
    <row r="20" spans="1:7" ht="15.75" thickBot="1" x14ac:dyDescent="0.3">
      <c r="A20" s="85"/>
      <c r="B20" s="298" t="s">
        <v>12</v>
      </c>
      <c r="C20" s="318"/>
      <c r="D20" s="299"/>
      <c r="E20" s="85"/>
      <c r="F20" s="84" t="s">
        <v>13</v>
      </c>
      <c r="G20" s="174">
        <f>G15</f>
        <v>200000</v>
      </c>
    </row>
    <row r="21" spans="1:7" ht="35.25" customHeight="1" x14ac:dyDescent="0.25">
      <c r="A21" s="95" t="s">
        <v>14</v>
      </c>
    </row>
    <row r="22" spans="1:7" ht="15.75" thickBot="1" x14ac:dyDescent="0.3">
      <c r="A22" s="81"/>
      <c r="B22" s="81"/>
      <c r="C22" s="81"/>
      <c r="D22" s="81"/>
      <c r="E22" s="81"/>
      <c r="F22" s="81"/>
    </row>
    <row r="23" spans="1:7" ht="45.75" thickBot="1" x14ac:dyDescent="0.3">
      <c r="A23" s="84" t="s">
        <v>1</v>
      </c>
      <c r="B23" s="306" t="s">
        <v>2</v>
      </c>
      <c r="C23" s="307"/>
      <c r="D23" s="84" t="s">
        <v>15</v>
      </c>
      <c r="E23" s="84" t="s">
        <v>4</v>
      </c>
      <c r="F23" s="84" t="s">
        <v>16</v>
      </c>
    </row>
    <row r="24" spans="1:7" ht="15.75" thickBot="1" x14ac:dyDescent="0.3">
      <c r="A24" s="84">
        <v>1</v>
      </c>
      <c r="B24" s="306">
        <v>2</v>
      </c>
      <c r="C24" s="307"/>
      <c r="D24" s="84">
        <v>3</v>
      </c>
      <c r="E24" s="84">
        <v>4</v>
      </c>
      <c r="F24" s="84">
        <v>5</v>
      </c>
    </row>
    <row r="25" spans="1:7" ht="25.5" customHeight="1" thickBot="1" x14ac:dyDescent="0.3">
      <c r="A25" s="84">
        <v>1</v>
      </c>
      <c r="B25" s="294" t="s">
        <v>17</v>
      </c>
      <c r="C25" s="295"/>
      <c r="D25" s="85">
        <v>44585466</v>
      </c>
      <c r="E25" s="85">
        <v>1.5</v>
      </c>
      <c r="F25" s="85">
        <v>15000</v>
      </c>
    </row>
    <row r="26" spans="1:7" ht="30.75" thickBot="1" x14ac:dyDescent="0.3">
      <c r="A26" s="85"/>
      <c r="B26" s="215"/>
      <c r="C26" s="211" t="s">
        <v>18</v>
      </c>
      <c r="D26" s="85"/>
      <c r="E26" s="85"/>
      <c r="F26" s="85"/>
    </row>
    <row r="27" spans="1:7" ht="15.75" thickBot="1" x14ac:dyDescent="0.3">
      <c r="A27" s="98"/>
      <c r="B27" s="296"/>
      <c r="C27" s="297"/>
      <c r="D27" s="85"/>
      <c r="E27" s="85"/>
      <c r="F27" s="85"/>
    </row>
    <row r="28" spans="1:7" ht="15.75" thickBot="1" x14ac:dyDescent="0.3">
      <c r="A28" s="85"/>
      <c r="B28" s="298" t="s">
        <v>12</v>
      </c>
      <c r="C28" s="299"/>
      <c r="D28" s="84" t="s">
        <v>13</v>
      </c>
      <c r="E28" s="84" t="s">
        <v>13</v>
      </c>
      <c r="F28" s="85">
        <f>F25</f>
        <v>15000</v>
      </c>
    </row>
    <row r="30" spans="1:7" x14ac:dyDescent="0.25">
      <c r="A30" s="95" t="s">
        <v>19</v>
      </c>
    </row>
    <row r="31" spans="1:7" x14ac:dyDescent="0.25">
      <c r="A31" s="81"/>
      <c r="B31" s="81"/>
      <c r="C31" s="81"/>
    </row>
    <row r="32" spans="1:7" ht="29.25" thickBot="1" x14ac:dyDescent="0.3">
      <c r="A32" s="216" t="s">
        <v>20</v>
      </c>
      <c r="B32" s="313">
        <v>852</v>
      </c>
      <c r="C32" s="313"/>
    </row>
    <row r="33" spans="1:7" x14ac:dyDescent="0.25">
      <c r="A33" s="83"/>
      <c r="B33" s="309"/>
      <c r="C33" s="309"/>
    </row>
    <row r="34" spans="1:7" ht="38.25" customHeight="1" thickBot="1" x14ac:dyDescent="0.3">
      <c r="A34" s="310" t="s">
        <v>21</v>
      </c>
      <c r="B34" s="310"/>
      <c r="C34" s="311" t="s">
        <v>235</v>
      </c>
      <c r="D34" s="312"/>
      <c r="E34" s="312"/>
      <c r="F34" s="312"/>
    </row>
    <row r="35" spans="1:7" ht="15.75" thickBot="1" x14ac:dyDescent="0.3">
      <c r="A35" s="81"/>
      <c r="B35" s="81"/>
      <c r="C35" s="81"/>
      <c r="D35" s="81"/>
      <c r="E35" s="81"/>
      <c r="F35" s="81"/>
    </row>
    <row r="36" spans="1:7" ht="35.25" customHeight="1" x14ac:dyDescent="0.25">
      <c r="A36" s="217" t="s">
        <v>22</v>
      </c>
      <c r="B36" s="300" t="s">
        <v>2</v>
      </c>
      <c r="C36" s="301"/>
      <c r="D36" s="304" t="s">
        <v>3</v>
      </c>
      <c r="E36" s="304" t="s">
        <v>4</v>
      </c>
      <c r="F36" s="304" t="s">
        <v>24</v>
      </c>
    </row>
    <row r="37" spans="1:7" ht="15.75" thickBot="1" x14ac:dyDescent="0.3">
      <c r="A37" s="218" t="s">
        <v>23</v>
      </c>
      <c r="B37" s="302"/>
      <c r="C37" s="303"/>
      <c r="D37" s="305"/>
      <c r="E37" s="305"/>
      <c r="F37" s="305"/>
    </row>
    <row r="38" spans="1:7" ht="15.75" thickBot="1" x14ac:dyDescent="0.3">
      <c r="A38" s="84">
        <v>1</v>
      </c>
      <c r="B38" s="306">
        <v>2</v>
      </c>
      <c r="C38" s="307"/>
      <c r="D38" s="84">
        <v>3</v>
      </c>
      <c r="E38" s="84">
        <v>4</v>
      </c>
      <c r="F38" s="84">
        <v>5</v>
      </c>
    </row>
    <row r="39" spans="1:7" ht="15.75" thickBot="1" x14ac:dyDescent="0.3">
      <c r="A39" s="291">
        <v>1</v>
      </c>
      <c r="B39" s="294" t="s">
        <v>25</v>
      </c>
      <c r="C39" s="295"/>
      <c r="D39" s="85"/>
      <c r="E39" s="85"/>
      <c r="F39" s="85"/>
    </row>
    <row r="40" spans="1:7" ht="51" customHeight="1" thickBot="1" x14ac:dyDescent="0.3">
      <c r="A40" s="292"/>
      <c r="B40" s="215"/>
      <c r="C40" s="211" t="s">
        <v>26</v>
      </c>
      <c r="D40" s="85">
        <v>2833.33</v>
      </c>
      <c r="E40" s="85"/>
      <c r="F40" s="85">
        <v>5000</v>
      </c>
    </row>
    <row r="41" spans="1:7" ht="21.75" customHeight="1" thickBot="1" x14ac:dyDescent="0.3">
      <c r="A41" s="293"/>
      <c r="B41" s="215"/>
      <c r="C41" s="211"/>
      <c r="D41" s="85"/>
      <c r="E41" s="85"/>
      <c r="F41" s="85"/>
    </row>
    <row r="42" spans="1:7" ht="15.75" thickBot="1" x14ac:dyDescent="0.3">
      <c r="A42" s="291">
        <v>2</v>
      </c>
      <c r="B42" s="294" t="s">
        <v>27</v>
      </c>
      <c r="C42" s="295"/>
      <c r="D42" s="85"/>
      <c r="E42" s="85"/>
      <c r="F42" s="85"/>
    </row>
    <row r="43" spans="1:7" ht="28.5" customHeight="1" thickBot="1" x14ac:dyDescent="0.3">
      <c r="A43" s="292"/>
      <c r="B43" s="215"/>
      <c r="C43" s="211" t="s">
        <v>28</v>
      </c>
      <c r="D43" s="85"/>
      <c r="E43" s="85"/>
      <c r="F43" s="85"/>
    </row>
    <row r="44" spans="1:7" ht="15" customHeight="1" thickBot="1" x14ac:dyDescent="0.3">
      <c r="A44" s="293"/>
      <c r="B44" s="215"/>
      <c r="C44" s="211"/>
      <c r="D44" s="85"/>
      <c r="E44" s="85"/>
      <c r="F44" s="85"/>
    </row>
    <row r="45" spans="1:7" ht="15.75" thickBot="1" x14ac:dyDescent="0.3">
      <c r="A45" s="98"/>
      <c r="B45" s="296"/>
      <c r="C45" s="297"/>
      <c r="D45" s="85"/>
      <c r="E45" s="85"/>
      <c r="F45" s="85"/>
    </row>
    <row r="46" spans="1:7" ht="15.75" thickBot="1" x14ac:dyDescent="0.3">
      <c r="A46" s="85"/>
      <c r="B46" s="298" t="s">
        <v>12</v>
      </c>
      <c r="C46" s="299"/>
      <c r="D46" s="84" t="s">
        <v>13</v>
      </c>
      <c r="E46" s="84" t="s">
        <v>13</v>
      </c>
      <c r="F46" s="85"/>
    </row>
    <row r="47" spans="1:7" ht="21.75" customHeight="1" x14ac:dyDescent="0.25">
      <c r="A47" s="209"/>
      <c r="B47" s="210"/>
      <c r="C47" s="207"/>
      <c r="D47" s="94"/>
      <c r="E47" s="94"/>
      <c r="F47" s="94"/>
      <c r="G47" s="92"/>
    </row>
    <row r="48" spans="1:7" x14ac:dyDescent="0.25">
      <c r="A48" s="95" t="s">
        <v>99</v>
      </c>
    </row>
    <row r="49" spans="1:6" ht="11.25" customHeight="1" x14ac:dyDescent="0.25">
      <c r="A49" s="81"/>
      <c r="B49" s="81"/>
      <c r="C49" s="81"/>
      <c r="D49" s="81"/>
    </row>
    <row r="50" spans="1:6" x14ac:dyDescent="0.25">
      <c r="A50" s="95" t="s">
        <v>154</v>
      </c>
    </row>
    <row r="51" spans="1:6" x14ac:dyDescent="0.25">
      <c r="A51" s="81"/>
      <c r="B51" s="81"/>
      <c r="C51" s="81"/>
    </row>
    <row r="52" spans="1:6" ht="29.25" thickBot="1" x14ac:dyDescent="0.3">
      <c r="A52" s="216" t="s">
        <v>20</v>
      </c>
      <c r="B52" s="308">
        <v>853</v>
      </c>
      <c r="C52" s="308"/>
    </row>
    <row r="53" spans="1:6" x14ac:dyDescent="0.25">
      <c r="A53" s="83"/>
      <c r="B53" s="309"/>
      <c r="C53" s="309"/>
    </row>
    <row r="54" spans="1:6" ht="38.25" customHeight="1" thickBot="1" x14ac:dyDescent="0.3">
      <c r="A54" s="310" t="s">
        <v>21</v>
      </c>
      <c r="B54" s="310"/>
      <c r="C54" s="311" t="s">
        <v>235</v>
      </c>
      <c r="D54" s="311"/>
      <c r="E54" s="311"/>
      <c r="F54" s="311"/>
    </row>
    <row r="55" spans="1:6" ht="15.75" thickBot="1" x14ac:dyDescent="0.3">
      <c r="A55" s="81"/>
      <c r="B55" s="81"/>
      <c r="C55" s="81"/>
      <c r="D55" s="81"/>
      <c r="E55" s="81"/>
      <c r="F55" s="81"/>
    </row>
    <row r="56" spans="1:6" ht="35.25" customHeight="1" x14ac:dyDescent="0.25">
      <c r="A56" s="217" t="s">
        <v>22</v>
      </c>
      <c r="B56" s="300" t="s">
        <v>2</v>
      </c>
      <c r="C56" s="301"/>
      <c r="D56" s="304" t="s">
        <v>3</v>
      </c>
      <c r="E56" s="304" t="s">
        <v>4</v>
      </c>
      <c r="F56" s="304" t="s">
        <v>24</v>
      </c>
    </row>
    <row r="57" spans="1:6" ht="15.75" thickBot="1" x14ac:dyDescent="0.3">
      <c r="A57" s="218" t="s">
        <v>23</v>
      </c>
      <c r="B57" s="302"/>
      <c r="C57" s="303"/>
      <c r="D57" s="305"/>
      <c r="E57" s="305"/>
      <c r="F57" s="305"/>
    </row>
    <row r="58" spans="1:6" ht="15.75" thickBot="1" x14ac:dyDescent="0.3">
      <c r="A58" s="84">
        <v>1</v>
      </c>
      <c r="B58" s="306">
        <v>2</v>
      </c>
      <c r="C58" s="307"/>
      <c r="D58" s="84">
        <v>3</v>
      </c>
      <c r="E58" s="84">
        <v>4</v>
      </c>
      <c r="F58" s="84">
        <v>5</v>
      </c>
    </row>
    <row r="59" spans="1:6" ht="15.75" thickBot="1" x14ac:dyDescent="0.3">
      <c r="A59" s="291">
        <v>1</v>
      </c>
      <c r="B59" s="294" t="s">
        <v>135</v>
      </c>
      <c r="C59" s="295"/>
      <c r="D59" s="85"/>
      <c r="E59" s="85"/>
      <c r="F59" s="85"/>
    </row>
    <row r="60" spans="1:6" ht="20.25" customHeight="1" thickBot="1" x14ac:dyDescent="0.3">
      <c r="A60" s="393"/>
      <c r="B60" s="215"/>
      <c r="C60" s="211" t="s">
        <v>60</v>
      </c>
      <c r="D60" s="85"/>
      <c r="E60" s="85"/>
      <c r="F60" s="85"/>
    </row>
    <row r="61" spans="1:6" ht="20.25" customHeight="1" thickBot="1" x14ac:dyDescent="0.3">
      <c r="A61" s="393"/>
      <c r="B61" s="215"/>
      <c r="C61" s="211" t="s">
        <v>136</v>
      </c>
      <c r="D61" s="85"/>
      <c r="E61" s="85"/>
      <c r="F61" s="85">
        <v>62000</v>
      </c>
    </row>
    <row r="62" spans="1:6" ht="22.5" customHeight="1" thickBot="1" x14ac:dyDescent="0.3">
      <c r="A62" s="393"/>
      <c r="B62" s="215"/>
      <c r="C62" s="211" t="s">
        <v>137</v>
      </c>
      <c r="D62" s="85"/>
      <c r="E62" s="85"/>
      <c r="F62" s="85">
        <v>37441.96</v>
      </c>
    </row>
    <row r="63" spans="1:6" ht="19.5" customHeight="1" thickBot="1" x14ac:dyDescent="0.3">
      <c r="A63" s="394"/>
      <c r="B63" s="215"/>
      <c r="C63" s="211"/>
      <c r="D63" s="85"/>
      <c r="E63" s="85"/>
      <c r="F63" s="85"/>
    </row>
    <row r="64" spans="1:6" ht="15.75" thickBot="1" x14ac:dyDescent="0.3">
      <c r="A64" s="98"/>
      <c r="B64" s="296"/>
      <c r="C64" s="297"/>
      <c r="D64" s="85"/>
      <c r="E64" s="85"/>
      <c r="F64" s="85"/>
    </row>
    <row r="65" spans="1:7" ht="15.75" thickBot="1" x14ac:dyDescent="0.3">
      <c r="A65" s="85"/>
      <c r="B65" s="298" t="s">
        <v>12</v>
      </c>
      <c r="C65" s="299"/>
      <c r="D65" s="84" t="s">
        <v>13</v>
      </c>
      <c r="E65" s="84" t="s">
        <v>13</v>
      </c>
      <c r="F65" s="85">
        <f>SUM(F61:F64)</f>
        <v>99441.959999999992</v>
      </c>
    </row>
    <row r="66" spans="1:7" ht="49.5" hidden="1" customHeight="1" x14ac:dyDescent="0.25">
      <c r="A66" s="209"/>
      <c r="B66" s="210"/>
      <c r="C66" s="207"/>
      <c r="D66" s="94"/>
      <c r="E66" s="94"/>
      <c r="F66" s="94"/>
      <c r="G66" s="92"/>
    </row>
    <row r="67" spans="1:7" hidden="1" x14ac:dyDescent="0.25"/>
    <row r="68" spans="1:7" s="11" customFormat="1" hidden="1" x14ac:dyDescent="0.25">
      <c r="A68" s="10" t="s">
        <v>116</v>
      </c>
      <c r="B68" s="10"/>
      <c r="D68" s="12"/>
      <c r="E68" s="13"/>
      <c r="F68" s="11" t="s">
        <v>117</v>
      </c>
    </row>
    <row r="69" spans="1:7" s="11" customFormat="1" hidden="1" x14ac:dyDescent="0.25">
      <c r="A69" s="10"/>
      <c r="B69" s="10"/>
      <c r="D69" s="14" t="s">
        <v>118</v>
      </c>
      <c r="E69" s="13"/>
    </row>
    <row r="70" spans="1:7" s="11" customFormat="1" hidden="1" x14ac:dyDescent="0.25">
      <c r="A70" s="10" t="s">
        <v>119</v>
      </c>
      <c r="B70" s="10"/>
      <c r="D70" s="12"/>
      <c r="E70" s="13"/>
      <c r="F70" s="11" t="s">
        <v>148</v>
      </c>
    </row>
    <row r="71" spans="1:7" s="11" customFormat="1" hidden="1" x14ac:dyDescent="0.25">
      <c r="A71" s="10"/>
      <c r="B71" s="10"/>
      <c r="D71" s="14" t="s">
        <v>118</v>
      </c>
      <c r="E71" s="13"/>
    </row>
    <row r="72" spans="1:7" s="11" customFormat="1" hidden="1" x14ac:dyDescent="0.25">
      <c r="A72" s="10" t="s">
        <v>120</v>
      </c>
      <c r="B72" s="10"/>
      <c r="D72" s="12"/>
      <c r="E72" s="13"/>
      <c r="F72" s="11" t="s">
        <v>148</v>
      </c>
    </row>
    <row r="73" spans="1:7" s="11" customFormat="1" hidden="1" x14ac:dyDescent="0.25">
      <c r="A73" s="10"/>
      <c r="B73" s="10"/>
      <c r="D73" s="14" t="s">
        <v>118</v>
      </c>
      <c r="E73" s="13"/>
    </row>
    <row r="74" spans="1:7" s="11" customFormat="1" x14ac:dyDescent="0.25"/>
    <row r="75" spans="1:7" ht="15.75" x14ac:dyDescent="0.25">
      <c r="A75" s="125" t="s">
        <v>116</v>
      </c>
      <c r="B75" s="125"/>
      <c r="C75" s="126"/>
      <c r="D75" s="127"/>
      <c r="E75" s="125" t="s">
        <v>189</v>
      </c>
      <c r="F75" s="7"/>
      <c r="G75" s="7"/>
    </row>
    <row r="76" spans="1:7" ht="15.75" x14ac:dyDescent="0.25">
      <c r="A76" s="125"/>
      <c r="B76" s="125"/>
      <c r="C76" s="128" t="s">
        <v>118</v>
      </c>
      <c r="D76" s="127"/>
      <c r="E76" s="125"/>
      <c r="F76" s="7"/>
      <c r="G76" s="7"/>
    </row>
    <row r="77" spans="1:7" ht="15.75" x14ac:dyDescent="0.25">
      <c r="A77" s="125" t="s">
        <v>119</v>
      </c>
      <c r="B77" s="125"/>
      <c r="C77" s="126"/>
      <c r="D77" s="127"/>
      <c r="E77" s="125" t="s">
        <v>190</v>
      </c>
      <c r="F77" s="7"/>
      <c r="G77" s="7"/>
    </row>
    <row r="78" spans="1:7" ht="15.75" x14ac:dyDescent="0.25">
      <c r="A78" s="125"/>
      <c r="B78" s="125"/>
      <c r="C78" s="128" t="s">
        <v>118</v>
      </c>
      <c r="D78" s="127"/>
      <c r="E78" s="125"/>
      <c r="F78" s="7"/>
      <c r="G78" s="7"/>
    </row>
    <row r="79" spans="1:7" ht="15.75" x14ac:dyDescent="0.25">
      <c r="A79" s="125" t="s">
        <v>120</v>
      </c>
      <c r="B79" s="125"/>
      <c r="C79" s="126"/>
      <c r="D79" s="127"/>
      <c r="E79" s="125" t="s">
        <v>190</v>
      </c>
      <c r="F79" s="7"/>
      <c r="G79" s="7"/>
    </row>
    <row r="80" spans="1:7" ht="15.75" x14ac:dyDescent="0.25">
      <c r="A80" s="125"/>
      <c r="B80" s="125"/>
      <c r="C80" s="128" t="s">
        <v>118</v>
      </c>
      <c r="D80" s="125"/>
      <c r="E80" s="125"/>
      <c r="F80" s="7"/>
      <c r="G80" s="7"/>
    </row>
  </sheetData>
  <mergeCells count="50">
    <mergeCell ref="B58:C58"/>
    <mergeCell ref="A59:A63"/>
    <mergeCell ref="B59:C59"/>
    <mergeCell ref="B64:C64"/>
    <mergeCell ref="B65:C65"/>
    <mergeCell ref="B46:C46"/>
    <mergeCell ref="B52:C52"/>
    <mergeCell ref="B53:C53"/>
    <mergeCell ref="A54:B54"/>
    <mergeCell ref="C54:F54"/>
    <mergeCell ref="B56:C57"/>
    <mergeCell ref="D56:D57"/>
    <mergeCell ref="E56:E57"/>
    <mergeCell ref="F56:F57"/>
    <mergeCell ref="B38:C38"/>
    <mergeCell ref="A39:A41"/>
    <mergeCell ref="B39:C39"/>
    <mergeCell ref="A42:A44"/>
    <mergeCell ref="B42:C42"/>
    <mergeCell ref="B45:C45"/>
    <mergeCell ref="A34:B34"/>
    <mergeCell ref="C34:F34"/>
    <mergeCell ref="B36:C37"/>
    <mergeCell ref="D36:D37"/>
    <mergeCell ref="E36:E37"/>
    <mergeCell ref="F36:F37"/>
    <mergeCell ref="B24:C24"/>
    <mergeCell ref="B25:C25"/>
    <mergeCell ref="B27:C27"/>
    <mergeCell ref="B28:C28"/>
    <mergeCell ref="B32:C32"/>
    <mergeCell ref="B33:C33"/>
    <mergeCell ref="B16:C16"/>
    <mergeCell ref="B17:C17"/>
    <mergeCell ref="B18:D18"/>
    <mergeCell ref="B19:D19"/>
    <mergeCell ref="B20:D20"/>
    <mergeCell ref="B23:C23"/>
    <mergeCell ref="B10:D10"/>
    <mergeCell ref="C11:D11"/>
    <mergeCell ref="C12:D12"/>
    <mergeCell ref="B13:C13"/>
    <mergeCell ref="B14:C14"/>
    <mergeCell ref="C15:D15"/>
    <mergeCell ref="C3:D3"/>
    <mergeCell ref="C4:D4"/>
    <mergeCell ref="A5:B5"/>
    <mergeCell ref="C5:F5"/>
    <mergeCell ref="B8:D8"/>
    <mergeCell ref="B9:D9"/>
  </mergeCells>
  <pageMargins left="0.7" right="0.7" top="0.75" bottom="0.75" header="0.3" footer="0.3"/>
  <pageSetup paperSize="9" scale="71" orientation="portrait" horizontalDpi="0" verticalDpi="0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J93"/>
  <sheetViews>
    <sheetView view="pageBreakPreview" topLeftCell="A59" zoomScale="90" zoomScaleSheetLayoutView="90" workbookViewId="0">
      <selection activeCell="BI40" sqref="BI40:BW40"/>
    </sheetView>
  </sheetViews>
  <sheetFormatPr defaultColWidth="0.85546875" defaultRowHeight="12.75" x14ac:dyDescent="0.2"/>
  <cols>
    <col min="1" max="17" width="0.85546875" style="388"/>
    <col min="18" max="18" width="0.5703125" style="388" customWidth="1"/>
    <col min="19" max="19" width="0.85546875" style="388" hidden="1" customWidth="1"/>
    <col min="20" max="59" width="0.85546875" style="388"/>
    <col min="60" max="60" width="5" style="388" customWidth="1"/>
    <col min="61" max="100" width="0.85546875" style="388"/>
    <col min="101" max="101" width="3" style="388" customWidth="1"/>
    <col min="102" max="111" width="0.85546875" style="388"/>
    <col min="112" max="112" width="2.7109375" style="388" customWidth="1"/>
    <col min="113" max="16384" width="0.85546875" style="388"/>
  </cols>
  <sheetData>
    <row r="1" spans="1:166" s="385" customFormat="1" ht="35.25" customHeight="1" x14ac:dyDescent="0.2">
      <c r="C1" s="71" t="s">
        <v>76</v>
      </c>
      <c r="DP1" s="386"/>
      <c r="DQ1" s="386"/>
      <c r="DR1" s="386"/>
      <c r="DS1" s="386"/>
      <c r="DT1" s="386"/>
      <c r="DU1" s="386"/>
      <c r="DW1" s="386"/>
      <c r="DY1" s="387"/>
      <c r="DZ1" s="387"/>
      <c r="EA1" s="387"/>
      <c r="EB1" s="387"/>
      <c r="EC1" s="387"/>
      <c r="ED1" s="387"/>
      <c r="EE1" s="387"/>
      <c r="EF1" s="387"/>
      <c r="EG1" s="387"/>
      <c r="EH1" s="387"/>
      <c r="EI1" s="387"/>
      <c r="EJ1" s="387"/>
      <c r="EK1" s="387"/>
      <c r="EL1" s="387"/>
      <c r="EM1" s="387"/>
      <c r="EN1" s="387"/>
      <c r="EO1" s="387"/>
      <c r="EP1" s="387"/>
      <c r="EQ1" s="387"/>
      <c r="ER1" s="387"/>
      <c r="ES1" s="387"/>
      <c r="ET1" s="387"/>
      <c r="EU1" s="387"/>
      <c r="EV1" s="387"/>
      <c r="EW1" s="387"/>
      <c r="EX1" s="387"/>
      <c r="EY1" s="387"/>
      <c r="EZ1" s="387"/>
      <c r="FA1" s="387"/>
      <c r="FB1" s="387"/>
      <c r="FC1" s="387"/>
      <c r="FD1" s="387"/>
      <c r="FE1" s="387"/>
      <c r="FF1" s="387"/>
      <c r="FG1" s="387"/>
      <c r="FH1" s="387"/>
      <c r="FI1" s="387"/>
      <c r="FJ1" s="387"/>
    </row>
    <row r="3" spans="1:166" s="389" customFormat="1" ht="12.75" customHeight="1" thickBot="1" x14ac:dyDescent="0.25">
      <c r="B3" s="250" t="s">
        <v>100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H3" s="224">
        <v>111</v>
      </c>
      <c r="BI3" s="224"/>
    </row>
    <row r="4" spans="1:166" s="389" customFormat="1" ht="12.75" customHeight="1" x14ac:dyDescent="0.2">
      <c r="B4" s="1"/>
      <c r="C4" s="225"/>
      <c r="D4" s="225"/>
      <c r="E4" s="65"/>
      <c r="F4" s="65"/>
      <c r="G4" s="65"/>
      <c r="H4" s="65"/>
      <c r="I4" s="65"/>
      <c r="J4" s="65"/>
      <c r="K4" s="65"/>
    </row>
    <row r="5" spans="1:166" s="389" customFormat="1" ht="12.75" customHeight="1" x14ac:dyDescent="0.2">
      <c r="B5" s="250" t="s">
        <v>101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H5" s="392" t="s">
        <v>287</v>
      </c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2"/>
      <c r="DN5" s="392"/>
      <c r="DO5" s="392"/>
      <c r="DP5" s="392"/>
      <c r="DQ5" s="392"/>
      <c r="DR5" s="392"/>
      <c r="DS5" s="392"/>
      <c r="DT5" s="392"/>
      <c r="DU5" s="392"/>
      <c r="DV5" s="392"/>
      <c r="DW5" s="392"/>
      <c r="DX5" s="392"/>
      <c r="DY5" s="392"/>
      <c r="DZ5" s="392"/>
      <c r="EA5" s="392"/>
      <c r="EB5" s="392"/>
      <c r="EC5" s="392"/>
      <c r="ED5" s="392"/>
      <c r="EE5" s="392"/>
      <c r="EF5" s="392"/>
      <c r="EG5" s="392"/>
      <c r="EH5" s="392"/>
      <c r="EI5" s="392"/>
      <c r="EJ5" s="392"/>
      <c r="EK5" s="392"/>
      <c r="EL5" s="392"/>
      <c r="EM5" s="392"/>
      <c r="EN5" s="392"/>
      <c r="EO5" s="392"/>
      <c r="EP5" s="392"/>
      <c r="EQ5" s="392"/>
      <c r="ER5" s="392"/>
      <c r="ES5" s="392"/>
      <c r="ET5" s="392"/>
      <c r="EU5" s="392"/>
      <c r="EV5" s="392"/>
      <c r="EW5" s="392"/>
      <c r="EX5" s="392"/>
      <c r="EY5" s="392"/>
      <c r="EZ5" s="392"/>
      <c r="FA5" s="392"/>
      <c r="FB5" s="392"/>
      <c r="FC5" s="392"/>
      <c r="FD5" s="392"/>
      <c r="FE5" s="392"/>
      <c r="FF5" s="392"/>
    </row>
    <row r="6" spans="1:166" s="389" customFormat="1" ht="11.25" customHeight="1" x14ac:dyDescent="0.2">
      <c r="B6" s="78" t="s">
        <v>102</v>
      </c>
      <c r="C6" s="65"/>
      <c r="D6" s="65"/>
      <c r="E6" s="65"/>
      <c r="F6" s="65"/>
      <c r="G6" s="65"/>
      <c r="H6" s="65"/>
      <c r="I6" s="65"/>
      <c r="J6" s="65"/>
      <c r="K6" s="65"/>
    </row>
    <row r="7" spans="1:166" s="389" customFormat="1" ht="12.75" customHeight="1" x14ac:dyDescent="0.2"/>
    <row r="9" spans="1:166" ht="12.75" customHeight="1" x14ac:dyDescent="0.2">
      <c r="A9" s="327" t="s">
        <v>239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9"/>
      <c r="AE9" s="330" t="s">
        <v>240</v>
      </c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2"/>
      <c r="BI9" s="330" t="s">
        <v>241</v>
      </c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2"/>
      <c r="BX9" s="330" t="s">
        <v>242</v>
      </c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2"/>
      <c r="CM9" s="327" t="s">
        <v>243</v>
      </c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9"/>
      <c r="DT9" s="333" t="s">
        <v>244</v>
      </c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5"/>
      <c r="EV9" s="333" t="s">
        <v>245</v>
      </c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5"/>
    </row>
    <row r="10" spans="1:166" ht="49.5" customHeight="1" x14ac:dyDescent="0.2">
      <c r="A10" s="336" t="s">
        <v>246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8"/>
      <c r="U10" s="339" t="s">
        <v>247</v>
      </c>
      <c r="V10" s="340"/>
      <c r="W10" s="340"/>
      <c r="X10" s="340"/>
      <c r="Y10" s="340"/>
      <c r="Z10" s="340"/>
      <c r="AA10" s="340"/>
      <c r="AB10" s="340"/>
      <c r="AC10" s="340"/>
      <c r="AD10" s="341"/>
      <c r="AE10" s="342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4"/>
      <c r="BI10" s="342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4"/>
      <c r="BX10" s="342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4"/>
      <c r="CM10" s="345" t="s">
        <v>288</v>
      </c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5" t="s">
        <v>104</v>
      </c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36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8"/>
      <c r="EV10" s="336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8"/>
    </row>
    <row r="11" spans="1:166" x14ac:dyDescent="0.2">
      <c r="A11" s="346">
        <v>1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>
        <v>2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>
        <v>3</v>
      </c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>
        <v>4</v>
      </c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>
        <v>5</v>
      </c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>
        <v>6</v>
      </c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>
        <v>7</v>
      </c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>
        <v>8</v>
      </c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>
        <v>9</v>
      </c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>
        <v>11</v>
      </c>
      <c r="EW11" s="346"/>
      <c r="EX11" s="346"/>
      <c r="EY11" s="346"/>
      <c r="EZ11" s="346"/>
      <c r="FA11" s="346"/>
      <c r="FB11" s="346"/>
      <c r="FC11" s="346"/>
      <c r="FD11" s="346"/>
      <c r="FE11" s="346"/>
      <c r="FF11" s="346"/>
      <c r="FG11" s="346"/>
      <c r="FH11" s="346"/>
      <c r="FI11" s="346"/>
      <c r="FJ11" s="346"/>
    </row>
    <row r="12" spans="1:166" s="382" customFormat="1" ht="24" customHeight="1" x14ac:dyDescent="0.2">
      <c r="A12" s="347" t="s">
        <v>249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</row>
    <row r="13" spans="1:166" x14ac:dyDescent="0.2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0" t="s">
        <v>209</v>
      </c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46">
        <v>1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>
        <v>5942.23</v>
      </c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>
        <f>(BX13+CM13)*0.15</f>
        <v>891.33449999999993</v>
      </c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>
        <f>(BX13+CM13+CX13)*BI13</f>
        <v>6833.5644999999995</v>
      </c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</row>
    <row r="14" spans="1:166" x14ac:dyDescent="0.2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0" t="s">
        <v>250</v>
      </c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46">
        <v>1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>
        <v>2971</v>
      </c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>
        <f>(BX14+CM14)*0.15</f>
        <v>445.65</v>
      </c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>
        <f>(BX14+CM14+CX14)*BI14</f>
        <v>3416.65</v>
      </c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0"/>
      <c r="EW14" s="350"/>
      <c r="EX14" s="350"/>
      <c r="EY14" s="350"/>
      <c r="EZ14" s="350"/>
      <c r="FA14" s="350"/>
      <c r="FB14" s="350"/>
      <c r="FC14" s="350"/>
      <c r="FD14" s="350"/>
      <c r="FE14" s="350"/>
      <c r="FF14" s="350"/>
      <c r="FG14" s="350"/>
      <c r="FH14" s="350"/>
      <c r="FI14" s="350"/>
      <c r="FJ14" s="350"/>
    </row>
    <row r="15" spans="1:166" ht="24" customHeight="1" x14ac:dyDescent="0.2">
      <c r="A15" s="350"/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0" t="s">
        <v>251</v>
      </c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46">
        <v>1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>
        <v>2971</v>
      </c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>
        <f t="shared" ref="CX15:CX75" si="0">(BX15+CM15)*0.15</f>
        <v>445.65</v>
      </c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>
        <f t="shared" ref="DT15:DT74" si="1">(BX15+CM15+CX15)*BI15</f>
        <v>3416.65</v>
      </c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</row>
    <row r="16" spans="1:166" ht="29.25" hidden="1" customHeight="1" x14ac:dyDescent="0.2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>
        <v>2974</v>
      </c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>
        <f t="shared" si="1"/>
        <v>0</v>
      </c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2"/>
      <c r="EU16" s="352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</row>
    <row r="17" spans="1:166" ht="15" customHeight="1" x14ac:dyDescent="0.2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0" t="s">
        <v>207</v>
      </c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46">
        <v>4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>
        <v>2971</v>
      </c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>
        <f t="shared" si="0"/>
        <v>445.65</v>
      </c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>
        <f t="shared" si="1"/>
        <v>13666.6</v>
      </c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</row>
    <row r="18" spans="1:166" ht="15" customHeight="1" x14ac:dyDescent="0.2">
      <c r="A18" s="350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0" t="s">
        <v>252</v>
      </c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46">
        <v>1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>
        <v>2971</v>
      </c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>
        <f t="shared" si="0"/>
        <v>445.65</v>
      </c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>
        <f t="shared" si="1"/>
        <v>3416.65</v>
      </c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  <c r="FF18" s="350"/>
      <c r="FG18" s="350"/>
      <c r="FH18" s="350"/>
      <c r="FI18" s="350"/>
      <c r="FJ18" s="350"/>
    </row>
    <row r="19" spans="1:166" ht="15" customHeight="1" x14ac:dyDescent="0.2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0" t="s">
        <v>253</v>
      </c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46">
        <v>1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>
        <v>2971</v>
      </c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>
        <f t="shared" si="0"/>
        <v>445.65</v>
      </c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>
        <f t="shared" si="1"/>
        <v>3416.65</v>
      </c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0"/>
      <c r="EW19" s="350"/>
      <c r="EX19" s="350"/>
      <c r="EY19" s="350"/>
      <c r="EZ19" s="350"/>
      <c r="FA19" s="350"/>
      <c r="FB19" s="350"/>
      <c r="FC19" s="350"/>
      <c r="FD19" s="350"/>
      <c r="FE19" s="350"/>
      <c r="FF19" s="350"/>
      <c r="FG19" s="350"/>
      <c r="FH19" s="350"/>
      <c r="FI19" s="350"/>
      <c r="FJ19" s="350"/>
    </row>
    <row r="20" spans="1:166" ht="15" customHeight="1" x14ac:dyDescent="0.2">
      <c r="A20" s="350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0" t="s">
        <v>254</v>
      </c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46">
        <v>1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>
        <v>2971</v>
      </c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>
        <f t="shared" si="0"/>
        <v>445.65</v>
      </c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>
        <f t="shared" si="1"/>
        <v>3416.65</v>
      </c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2"/>
      <c r="ER20" s="352"/>
      <c r="ES20" s="352"/>
      <c r="ET20" s="352"/>
      <c r="EU20" s="352"/>
      <c r="EV20" s="350"/>
      <c r="EW20" s="350"/>
      <c r="EX20" s="350"/>
      <c r="EY20" s="350"/>
      <c r="EZ20" s="350"/>
      <c r="FA20" s="350"/>
      <c r="FB20" s="350"/>
      <c r="FC20" s="350"/>
      <c r="FD20" s="350"/>
      <c r="FE20" s="350"/>
      <c r="FF20" s="350"/>
      <c r="FG20" s="350"/>
      <c r="FH20" s="350"/>
      <c r="FI20" s="350"/>
      <c r="FJ20" s="350"/>
    </row>
    <row r="21" spans="1:166" ht="30" customHeight="1" x14ac:dyDescent="0.2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0" t="s">
        <v>255</v>
      </c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46">
        <v>0.25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>
        <v>2971</v>
      </c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>
        <f t="shared" si="0"/>
        <v>445.65</v>
      </c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>
        <f t="shared" si="1"/>
        <v>854.16250000000002</v>
      </c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  <c r="EQ21" s="352"/>
      <c r="ER21" s="352"/>
      <c r="ES21" s="352"/>
      <c r="ET21" s="352"/>
      <c r="EU21" s="352"/>
      <c r="EV21" s="350"/>
      <c r="EW21" s="350"/>
      <c r="EX21" s="350"/>
      <c r="EY21" s="350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</row>
    <row r="22" spans="1:166" ht="15" customHeight="1" x14ac:dyDescent="0.2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0" t="s">
        <v>211</v>
      </c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46">
        <v>0.25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>
        <v>2971</v>
      </c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>
        <f t="shared" si="0"/>
        <v>445.65</v>
      </c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>
        <f t="shared" si="1"/>
        <v>854.16250000000002</v>
      </c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/>
      <c r="EV22" s="350"/>
      <c r="EW22" s="350"/>
      <c r="EX22" s="350"/>
      <c r="EY22" s="350"/>
      <c r="EZ22" s="350"/>
      <c r="FA22" s="350"/>
      <c r="FB22" s="350"/>
      <c r="FC22" s="350"/>
      <c r="FD22" s="350"/>
      <c r="FE22" s="350"/>
      <c r="FF22" s="350"/>
      <c r="FG22" s="350"/>
      <c r="FH22" s="350"/>
      <c r="FI22" s="350"/>
      <c r="FJ22" s="350"/>
    </row>
    <row r="23" spans="1:166" x14ac:dyDescent="0.2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0" t="s">
        <v>256</v>
      </c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46">
        <v>3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>
        <v>2971</v>
      </c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>
        <f t="shared" si="0"/>
        <v>445.65</v>
      </c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>
        <f t="shared" si="1"/>
        <v>10249.950000000001</v>
      </c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0"/>
      <c r="EW23" s="350"/>
      <c r="EX23" s="350"/>
      <c r="EY23" s="350"/>
      <c r="EZ23" s="350"/>
      <c r="FA23" s="350"/>
      <c r="FB23" s="350"/>
      <c r="FC23" s="350"/>
      <c r="FD23" s="350"/>
      <c r="FE23" s="350"/>
      <c r="FF23" s="350"/>
      <c r="FG23" s="350"/>
      <c r="FH23" s="350"/>
      <c r="FI23" s="350"/>
      <c r="FJ23" s="350"/>
    </row>
    <row r="24" spans="1:166" x14ac:dyDescent="0.2">
      <c r="A24" s="350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0" t="s">
        <v>257</v>
      </c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46">
        <v>1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>
        <v>2971</v>
      </c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>
        <f t="shared" si="0"/>
        <v>445.65</v>
      </c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>
        <f t="shared" si="1"/>
        <v>3416.65</v>
      </c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0"/>
      <c r="EW24" s="350"/>
      <c r="EX24" s="350"/>
      <c r="EY24" s="350"/>
      <c r="EZ24" s="350"/>
      <c r="FA24" s="350"/>
      <c r="FB24" s="350"/>
      <c r="FC24" s="350"/>
      <c r="FD24" s="350"/>
      <c r="FE24" s="350"/>
      <c r="FF24" s="350"/>
      <c r="FG24" s="350"/>
      <c r="FH24" s="350"/>
      <c r="FI24" s="350"/>
      <c r="FJ24" s="350"/>
    </row>
    <row r="25" spans="1:166" x14ac:dyDescent="0.2">
      <c r="A25" s="353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5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0" t="s">
        <v>258</v>
      </c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46">
        <v>2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>
        <v>2971</v>
      </c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>
        <f t="shared" si="0"/>
        <v>445.65</v>
      </c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>
        <f t="shared" si="1"/>
        <v>6833.3</v>
      </c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2"/>
      <c r="ER25" s="352"/>
      <c r="ES25" s="352"/>
      <c r="ET25" s="352"/>
      <c r="EU25" s="352"/>
      <c r="EV25" s="350"/>
      <c r="EW25" s="350"/>
      <c r="EX25" s="350"/>
      <c r="EY25" s="350"/>
      <c r="EZ25" s="350"/>
      <c r="FA25" s="350"/>
      <c r="FB25" s="350"/>
      <c r="FC25" s="350"/>
      <c r="FD25" s="350"/>
      <c r="FE25" s="350"/>
      <c r="FF25" s="350"/>
      <c r="FG25" s="350"/>
      <c r="FH25" s="350"/>
      <c r="FI25" s="350"/>
      <c r="FJ25" s="350"/>
    </row>
    <row r="26" spans="1:166" ht="28.5" customHeight="1" x14ac:dyDescent="0.2">
      <c r="A26" s="353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5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0" t="s">
        <v>259</v>
      </c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46">
        <v>1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>
        <v>2971</v>
      </c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>
        <f t="shared" si="0"/>
        <v>445.65</v>
      </c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>
        <f t="shared" si="1"/>
        <v>3416.65</v>
      </c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2"/>
      <c r="ER26" s="352"/>
      <c r="ES26" s="352"/>
      <c r="ET26" s="352"/>
      <c r="EU26" s="352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</row>
    <row r="27" spans="1:166" s="382" customFormat="1" ht="28.5" customHeight="1" x14ac:dyDescent="0.2">
      <c r="A27" s="356" t="s">
        <v>193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8"/>
      <c r="BI27" s="349">
        <f>SUM(BI13:BI26)</f>
        <v>17.5</v>
      </c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59">
        <f>SUM(BX13:BX26)</f>
        <v>0</v>
      </c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>
        <f>SUM(CM15:CM26)</f>
        <v>35655</v>
      </c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>
        <f>SUM(CX13:CX26)</f>
        <v>6239.1344999999992</v>
      </c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>
        <f>SUM(DT13:DT26)</f>
        <v>63208.289500000014</v>
      </c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47"/>
      <c r="EW27" s="347"/>
      <c r="EX27" s="347"/>
      <c r="EY27" s="347"/>
      <c r="EZ27" s="347"/>
      <c r="FA27" s="347"/>
      <c r="FB27" s="347"/>
      <c r="FC27" s="347"/>
      <c r="FD27" s="347"/>
      <c r="FE27" s="347"/>
      <c r="FF27" s="347"/>
      <c r="FG27" s="347"/>
      <c r="FH27" s="347"/>
      <c r="FI27" s="347"/>
      <c r="FJ27" s="347"/>
    </row>
    <row r="28" spans="1:166" s="382" customFormat="1" ht="25.5" customHeight="1" x14ac:dyDescent="0.2">
      <c r="A28" s="360" t="s">
        <v>260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2"/>
      <c r="U28" s="363"/>
      <c r="V28" s="364"/>
      <c r="W28" s="364"/>
      <c r="X28" s="364"/>
      <c r="Y28" s="364"/>
      <c r="Z28" s="364"/>
      <c r="AA28" s="364"/>
      <c r="AB28" s="364"/>
      <c r="AC28" s="364"/>
      <c r="AD28" s="365"/>
      <c r="AE28" s="360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2"/>
      <c r="BI28" s="366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8"/>
      <c r="BX28" s="369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1"/>
      <c r="CM28" s="369"/>
      <c r="CN28" s="370"/>
      <c r="CO28" s="370"/>
      <c r="CP28" s="370"/>
      <c r="CQ28" s="370"/>
      <c r="CR28" s="370"/>
      <c r="CS28" s="370"/>
      <c r="CT28" s="370"/>
      <c r="CU28" s="370"/>
      <c r="CV28" s="370"/>
      <c r="CW28" s="371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69"/>
      <c r="DJ28" s="370"/>
      <c r="DK28" s="370"/>
      <c r="DL28" s="370"/>
      <c r="DM28" s="370"/>
      <c r="DN28" s="370"/>
      <c r="DO28" s="370"/>
      <c r="DP28" s="370"/>
      <c r="DQ28" s="370"/>
      <c r="DR28" s="370"/>
      <c r="DS28" s="371"/>
      <c r="DT28" s="352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2"/>
      <c r="EU28" s="352"/>
      <c r="EV28" s="360"/>
      <c r="EW28" s="361"/>
      <c r="EX28" s="361"/>
      <c r="EY28" s="361"/>
      <c r="EZ28" s="361"/>
      <c r="FA28" s="361"/>
      <c r="FB28" s="361"/>
      <c r="FC28" s="361"/>
      <c r="FD28" s="361"/>
      <c r="FE28" s="361"/>
      <c r="FF28" s="361"/>
      <c r="FG28" s="361"/>
      <c r="FH28" s="361"/>
      <c r="FI28" s="361"/>
      <c r="FJ28" s="362"/>
    </row>
    <row r="29" spans="1:166" ht="12.75" customHeight="1" x14ac:dyDescent="0.2">
      <c r="A29" s="353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5"/>
      <c r="U29" s="372"/>
      <c r="V29" s="373"/>
      <c r="W29" s="373"/>
      <c r="X29" s="373"/>
      <c r="Y29" s="373"/>
      <c r="Z29" s="373"/>
      <c r="AA29" s="373"/>
      <c r="AB29" s="373"/>
      <c r="AC29" s="373"/>
      <c r="AD29" s="374"/>
      <c r="AE29" s="353" t="s">
        <v>210</v>
      </c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5"/>
      <c r="BI29" s="375">
        <v>38.75</v>
      </c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7"/>
      <c r="BX29" s="378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80"/>
      <c r="CM29" s="378">
        <v>2971</v>
      </c>
      <c r="CN29" s="379"/>
      <c r="CO29" s="379"/>
      <c r="CP29" s="379"/>
      <c r="CQ29" s="379"/>
      <c r="CR29" s="379"/>
      <c r="CS29" s="379"/>
      <c r="CT29" s="379"/>
      <c r="CU29" s="379"/>
      <c r="CV29" s="379"/>
      <c r="CW29" s="380"/>
      <c r="CX29" s="378">
        <f t="shared" si="0"/>
        <v>445.65</v>
      </c>
      <c r="CY29" s="379"/>
      <c r="CZ29" s="379"/>
      <c r="DA29" s="379"/>
      <c r="DB29" s="379"/>
      <c r="DC29" s="379"/>
      <c r="DD29" s="379"/>
      <c r="DE29" s="379"/>
      <c r="DF29" s="379"/>
      <c r="DG29" s="379"/>
      <c r="DH29" s="380"/>
      <c r="DI29" s="378"/>
      <c r="DJ29" s="379"/>
      <c r="DK29" s="379"/>
      <c r="DL29" s="379"/>
      <c r="DM29" s="379"/>
      <c r="DN29" s="379"/>
      <c r="DO29" s="379"/>
      <c r="DP29" s="379"/>
      <c r="DQ29" s="379"/>
      <c r="DR29" s="379"/>
      <c r="DS29" s="380"/>
      <c r="DT29" s="378">
        <f>(BX29+CM29+CX29)*BI29-0.01+0.12</f>
        <v>132395.29749999999</v>
      </c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80"/>
      <c r="EV29" s="353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  <c r="FG29" s="354"/>
      <c r="FH29" s="354"/>
      <c r="FI29" s="354"/>
      <c r="FJ29" s="355"/>
    </row>
    <row r="30" spans="1:166" s="382" customFormat="1" ht="12.75" customHeight="1" x14ac:dyDescent="0.2">
      <c r="A30" s="356" t="s">
        <v>193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8"/>
      <c r="BI30" s="349">
        <f>SUM(BI29)</f>
        <v>38.75</v>
      </c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59">
        <f>SUM(BX29)</f>
        <v>0</v>
      </c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>
        <f>SUM(CM29)</f>
        <v>2971</v>
      </c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>
        <f>SUM(CX29)</f>
        <v>445.65</v>
      </c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>
        <f>SUM(DT29)</f>
        <v>132395.29749999999</v>
      </c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47"/>
      <c r="EW30" s="347"/>
      <c r="EX30" s="347"/>
      <c r="EY30" s="347"/>
      <c r="EZ30" s="347"/>
      <c r="FA30" s="347"/>
      <c r="FB30" s="347"/>
      <c r="FC30" s="347"/>
      <c r="FD30" s="347"/>
      <c r="FE30" s="347"/>
      <c r="FF30" s="347"/>
      <c r="FG30" s="347"/>
      <c r="FH30" s="347"/>
      <c r="FI30" s="347"/>
      <c r="FJ30" s="347"/>
    </row>
    <row r="31" spans="1:166" s="382" customFormat="1" ht="12.75" customHeight="1" x14ac:dyDescent="0.2">
      <c r="A31" s="360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2"/>
      <c r="U31" s="363"/>
      <c r="V31" s="364"/>
      <c r="W31" s="364"/>
      <c r="X31" s="364"/>
      <c r="Y31" s="364"/>
      <c r="Z31" s="364"/>
      <c r="AA31" s="364"/>
      <c r="AB31" s="364"/>
      <c r="AC31" s="364"/>
      <c r="AD31" s="365"/>
      <c r="AE31" s="360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2"/>
      <c r="BI31" s="366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8"/>
      <c r="BX31" s="369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1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69"/>
      <c r="DJ31" s="370"/>
      <c r="DK31" s="370"/>
      <c r="DL31" s="370"/>
      <c r="DM31" s="370"/>
      <c r="DN31" s="370"/>
      <c r="DO31" s="370"/>
      <c r="DP31" s="370"/>
      <c r="DQ31" s="370"/>
      <c r="DR31" s="370"/>
      <c r="DS31" s="371"/>
      <c r="DT31" s="352"/>
      <c r="DU31" s="352"/>
      <c r="DV31" s="352"/>
      <c r="DW31" s="352"/>
      <c r="DX31" s="352"/>
      <c r="DY31" s="352"/>
      <c r="DZ31" s="352"/>
      <c r="EA31" s="352"/>
      <c r="EB31" s="352"/>
      <c r="EC31" s="352"/>
      <c r="ED31" s="352"/>
      <c r="EE31" s="352"/>
      <c r="EF31" s="352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60"/>
      <c r="EW31" s="361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61"/>
      <c r="FJ31" s="362"/>
    </row>
    <row r="32" spans="1:166" x14ac:dyDescent="0.2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5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0" t="s">
        <v>195</v>
      </c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46">
        <v>1</v>
      </c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>
        <v>2971</v>
      </c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>
        <f t="shared" si="0"/>
        <v>445.65</v>
      </c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>
        <f t="shared" si="1"/>
        <v>3416.65</v>
      </c>
      <c r="DU32" s="352"/>
      <c r="DV32" s="352"/>
      <c r="DW32" s="352"/>
      <c r="DX32" s="352"/>
      <c r="DY32" s="352"/>
      <c r="DZ32" s="352"/>
      <c r="EA32" s="352"/>
      <c r="EB32" s="352"/>
      <c r="EC32" s="352"/>
      <c r="ED32" s="352"/>
      <c r="EE32" s="352"/>
      <c r="EF32" s="352"/>
      <c r="EG32" s="352"/>
      <c r="EH32" s="352"/>
      <c r="EI32" s="352"/>
      <c r="EJ32" s="352"/>
      <c r="EK32" s="352"/>
      <c r="EL32" s="352"/>
      <c r="EM32" s="352"/>
      <c r="EN32" s="352"/>
      <c r="EO32" s="352"/>
      <c r="EP32" s="352"/>
      <c r="EQ32" s="352"/>
      <c r="ER32" s="352"/>
      <c r="ES32" s="352"/>
      <c r="ET32" s="352"/>
      <c r="EU32" s="352"/>
      <c r="EV32" s="350"/>
      <c r="EW32" s="350"/>
      <c r="EX32" s="350"/>
      <c r="EY32" s="350"/>
      <c r="EZ32" s="350"/>
      <c r="FA32" s="350"/>
      <c r="FB32" s="350"/>
      <c r="FC32" s="350"/>
      <c r="FD32" s="350"/>
      <c r="FE32" s="350"/>
      <c r="FF32" s="350"/>
      <c r="FG32" s="350"/>
      <c r="FH32" s="350"/>
      <c r="FI32" s="350"/>
      <c r="FJ32" s="350"/>
    </row>
    <row r="33" spans="1:166" x14ac:dyDescent="0.2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0" t="s">
        <v>196</v>
      </c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46">
        <v>1</v>
      </c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>
        <v>2971</v>
      </c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>
        <f t="shared" si="0"/>
        <v>445.65</v>
      </c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>
        <f t="shared" si="1"/>
        <v>3416.65</v>
      </c>
      <c r="DU33" s="352"/>
      <c r="DV33" s="352"/>
      <c r="DW33" s="352"/>
      <c r="DX33" s="352"/>
      <c r="DY33" s="352"/>
      <c r="DZ33" s="352"/>
      <c r="EA33" s="352"/>
      <c r="EB33" s="352"/>
      <c r="EC33" s="352"/>
      <c r="ED33" s="352"/>
      <c r="EE33" s="352"/>
      <c r="EF33" s="352"/>
      <c r="EG33" s="352"/>
      <c r="EH33" s="352"/>
      <c r="EI33" s="352"/>
      <c r="EJ33" s="352"/>
      <c r="EK33" s="352"/>
      <c r="EL33" s="352"/>
      <c r="EM33" s="352"/>
      <c r="EN33" s="352"/>
      <c r="EO33" s="352"/>
      <c r="EP33" s="352"/>
      <c r="EQ33" s="352"/>
      <c r="ER33" s="352"/>
      <c r="ES33" s="352"/>
      <c r="ET33" s="352"/>
      <c r="EU33" s="352"/>
      <c r="EV33" s="350"/>
      <c r="EW33" s="350"/>
      <c r="EX33" s="350"/>
      <c r="EY33" s="350"/>
      <c r="EZ33" s="350"/>
      <c r="FA33" s="350"/>
      <c r="FB33" s="350"/>
      <c r="FC33" s="350"/>
      <c r="FD33" s="350"/>
      <c r="FE33" s="350"/>
      <c r="FF33" s="350"/>
      <c r="FG33" s="350"/>
      <c r="FH33" s="350"/>
      <c r="FI33" s="350"/>
      <c r="FJ33" s="350"/>
    </row>
    <row r="34" spans="1:166" ht="24" customHeight="1" x14ac:dyDescent="0.2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5"/>
      <c r="U34" s="372"/>
      <c r="V34" s="373"/>
      <c r="W34" s="373"/>
      <c r="X34" s="373"/>
      <c r="Y34" s="373"/>
      <c r="Z34" s="373"/>
      <c r="AA34" s="373"/>
      <c r="AB34" s="373"/>
      <c r="AC34" s="373"/>
      <c r="AD34" s="374"/>
      <c r="AE34" s="353" t="s">
        <v>262</v>
      </c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5"/>
      <c r="BI34" s="375">
        <v>1</v>
      </c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7"/>
      <c r="BX34" s="378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80"/>
      <c r="CM34" s="352">
        <v>2971</v>
      </c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>
        <f t="shared" si="0"/>
        <v>445.65</v>
      </c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378"/>
      <c r="DJ34" s="379"/>
      <c r="DK34" s="379"/>
      <c r="DL34" s="379"/>
      <c r="DM34" s="379"/>
      <c r="DN34" s="379"/>
      <c r="DO34" s="379"/>
      <c r="DP34" s="379"/>
      <c r="DQ34" s="379"/>
      <c r="DR34" s="379"/>
      <c r="DS34" s="380"/>
      <c r="DT34" s="352">
        <f t="shared" si="1"/>
        <v>3416.65</v>
      </c>
      <c r="DU34" s="352"/>
      <c r="DV34" s="352"/>
      <c r="DW34" s="352"/>
      <c r="DX34" s="352"/>
      <c r="DY34" s="352"/>
      <c r="DZ34" s="352"/>
      <c r="EA34" s="352"/>
      <c r="EB34" s="352"/>
      <c r="EC34" s="352"/>
      <c r="ED34" s="352"/>
      <c r="EE34" s="352"/>
      <c r="EF34" s="352"/>
      <c r="EG34" s="352"/>
      <c r="EH34" s="352"/>
      <c r="EI34" s="352"/>
      <c r="EJ34" s="352"/>
      <c r="EK34" s="352"/>
      <c r="EL34" s="352"/>
      <c r="EM34" s="352"/>
      <c r="EN34" s="352"/>
      <c r="EO34" s="352"/>
      <c r="EP34" s="352"/>
      <c r="EQ34" s="352"/>
      <c r="ER34" s="352"/>
      <c r="ES34" s="352"/>
      <c r="ET34" s="352"/>
      <c r="EU34" s="352"/>
      <c r="EV34" s="353"/>
      <c r="EW34" s="354"/>
      <c r="EX34" s="354"/>
      <c r="EY34" s="354"/>
      <c r="EZ34" s="354"/>
      <c r="FA34" s="354"/>
      <c r="FB34" s="354"/>
      <c r="FC34" s="354"/>
      <c r="FD34" s="354"/>
      <c r="FE34" s="354"/>
      <c r="FF34" s="354"/>
      <c r="FG34" s="354"/>
      <c r="FH34" s="354"/>
      <c r="FI34" s="354"/>
      <c r="FJ34" s="355"/>
    </row>
    <row r="35" spans="1:166" ht="18" customHeight="1" x14ac:dyDescent="0.2">
      <c r="A35" s="350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0" t="s">
        <v>199</v>
      </c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46">
        <v>1</v>
      </c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>
        <v>2971</v>
      </c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>
        <f t="shared" si="0"/>
        <v>445.65</v>
      </c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/>
      <c r="DJ35" s="352"/>
      <c r="DK35" s="352"/>
      <c r="DL35" s="352"/>
      <c r="DM35" s="352"/>
      <c r="DN35" s="352"/>
      <c r="DO35" s="352"/>
      <c r="DP35" s="352"/>
      <c r="DQ35" s="352"/>
      <c r="DR35" s="352"/>
      <c r="DS35" s="352"/>
      <c r="DT35" s="352">
        <f t="shared" si="1"/>
        <v>3416.65</v>
      </c>
      <c r="DU35" s="352"/>
      <c r="DV35" s="352"/>
      <c r="DW35" s="352"/>
      <c r="DX35" s="352"/>
      <c r="DY35" s="352"/>
      <c r="DZ35" s="352"/>
      <c r="EA35" s="352"/>
      <c r="EB35" s="352"/>
      <c r="EC35" s="352"/>
      <c r="ED35" s="352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2"/>
      <c r="ER35" s="352"/>
      <c r="ES35" s="352"/>
      <c r="ET35" s="352"/>
      <c r="EU35" s="352"/>
      <c r="EV35" s="350"/>
      <c r="EW35" s="350"/>
      <c r="EX35" s="350"/>
      <c r="EY35" s="350"/>
      <c r="EZ35" s="350"/>
      <c r="FA35" s="350"/>
      <c r="FB35" s="350"/>
      <c r="FC35" s="350"/>
      <c r="FD35" s="350"/>
      <c r="FE35" s="350"/>
      <c r="FF35" s="350"/>
      <c r="FG35" s="350"/>
      <c r="FH35" s="350"/>
      <c r="FI35" s="350"/>
      <c r="FJ35" s="350"/>
    </row>
    <row r="36" spans="1:166" ht="35.25" hidden="1" customHeight="1" x14ac:dyDescent="0.2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2"/>
      <c r="DE36" s="352"/>
      <c r="DF36" s="352"/>
      <c r="DG36" s="352"/>
      <c r="DH36" s="352"/>
      <c r="DI36" s="352"/>
      <c r="DJ36" s="352"/>
      <c r="DK36" s="352"/>
      <c r="DL36" s="352"/>
      <c r="DM36" s="352"/>
      <c r="DN36" s="352"/>
      <c r="DO36" s="352"/>
      <c r="DP36" s="352"/>
      <c r="DQ36" s="352"/>
      <c r="DR36" s="352"/>
      <c r="DS36" s="352"/>
      <c r="DT36" s="352">
        <f t="shared" si="1"/>
        <v>0</v>
      </c>
      <c r="DU36" s="352"/>
      <c r="DV36" s="352"/>
      <c r="DW36" s="352"/>
      <c r="DX36" s="352"/>
      <c r="DY36" s="352"/>
      <c r="DZ36" s="352"/>
      <c r="EA36" s="352"/>
      <c r="EB36" s="352"/>
      <c r="EC36" s="352"/>
      <c r="ED36" s="352"/>
      <c r="EE36" s="352"/>
      <c r="EF36" s="352"/>
      <c r="EG36" s="352"/>
      <c r="EH36" s="352"/>
      <c r="EI36" s="352"/>
      <c r="EJ36" s="352"/>
      <c r="EK36" s="352"/>
      <c r="EL36" s="352"/>
      <c r="EM36" s="352"/>
      <c r="EN36" s="352"/>
      <c r="EO36" s="352"/>
      <c r="EP36" s="352"/>
      <c r="EQ36" s="352"/>
      <c r="ER36" s="352"/>
      <c r="ES36" s="352"/>
      <c r="ET36" s="352"/>
      <c r="EU36" s="352"/>
      <c r="EV36" s="350"/>
      <c r="EW36" s="350"/>
      <c r="EX36" s="350"/>
      <c r="EY36" s="350"/>
      <c r="EZ36" s="350"/>
      <c r="FA36" s="350"/>
      <c r="FB36" s="350"/>
      <c r="FC36" s="350"/>
      <c r="FD36" s="350"/>
      <c r="FE36" s="350"/>
      <c r="FF36" s="350"/>
      <c r="FG36" s="350"/>
      <c r="FH36" s="350"/>
      <c r="FI36" s="350"/>
      <c r="FJ36" s="350"/>
    </row>
    <row r="37" spans="1:166" x14ac:dyDescent="0.2">
      <c r="A37" s="350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0" t="s">
        <v>201</v>
      </c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46">
        <v>2.25</v>
      </c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52"/>
      <c r="BY37" s="352"/>
      <c r="BZ37" s="352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2">
        <v>2971</v>
      </c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>
        <f t="shared" si="0"/>
        <v>445.65</v>
      </c>
      <c r="CY37" s="352"/>
      <c r="CZ37" s="352"/>
      <c r="DA37" s="352"/>
      <c r="DB37" s="352"/>
      <c r="DC37" s="352"/>
      <c r="DD37" s="352"/>
      <c r="DE37" s="352"/>
      <c r="DF37" s="352"/>
      <c r="DG37" s="352"/>
      <c r="DH37" s="352"/>
      <c r="DI37" s="352"/>
      <c r="DJ37" s="352"/>
      <c r="DK37" s="352"/>
      <c r="DL37" s="352"/>
      <c r="DM37" s="352"/>
      <c r="DN37" s="352"/>
      <c r="DO37" s="352"/>
      <c r="DP37" s="352"/>
      <c r="DQ37" s="352"/>
      <c r="DR37" s="352"/>
      <c r="DS37" s="352"/>
      <c r="DT37" s="352">
        <f t="shared" si="1"/>
        <v>7687.4625000000005</v>
      </c>
      <c r="DU37" s="352"/>
      <c r="DV37" s="352"/>
      <c r="DW37" s="352"/>
      <c r="DX37" s="352"/>
      <c r="DY37" s="352"/>
      <c r="DZ37" s="352"/>
      <c r="EA37" s="352"/>
      <c r="EB37" s="352"/>
      <c r="EC37" s="352"/>
      <c r="ED37" s="352"/>
      <c r="EE37" s="352"/>
      <c r="EF37" s="352"/>
      <c r="EG37" s="352"/>
      <c r="EH37" s="352"/>
      <c r="EI37" s="352"/>
      <c r="EJ37" s="352"/>
      <c r="EK37" s="352"/>
      <c r="EL37" s="352"/>
      <c r="EM37" s="352"/>
      <c r="EN37" s="352"/>
      <c r="EO37" s="352"/>
      <c r="EP37" s="352"/>
      <c r="EQ37" s="352"/>
      <c r="ER37" s="352"/>
      <c r="ES37" s="352"/>
      <c r="ET37" s="352"/>
      <c r="EU37" s="352"/>
      <c r="EV37" s="350"/>
      <c r="EW37" s="350"/>
      <c r="EX37" s="350"/>
      <c r="EY37" s="350"/>
      <c r="EZ37" s="350"/>
      <c r="FA37" s="350"/>
      <c r="FB37" s="350"/>
      <c r="FC37" s="350"/>
      <c r="FD37" s="350"/>
      <c r="FE37" s="350"/>
      <c r="FF37" s="350"/>
      <c r="FG37" s="350"/>
      <c r="FH37" s="350"/>
      <c r="FI37" s="350"/>
      <c r="FJ37" s="350"/>
    </row>
    <row r="38" spans="1:166" x14ac:dyDescent="0.2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5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0" t="s">
        <v>263</v>
      </c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46">
        <v>0.75</v>
      </c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>
        <v>2971</v>
      </c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>
        <f t="shared" si="0"/>
        <v>445.65</v>
      </c>
      <c r="CY38" s="352"/>
      <c r="CZ38" s="352"/>
      <c r="DA38" s="352"/>
      <c r="DB38" s="352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>
        <f t="shared" si="1"/>
        <v>2562.4875000000002</v>
      </c>
      <c r="DU38" s="352"/>
      <c r="DV38" s="352"/>
      <c r="DW38" s="352"/>
      <c r="DX38" s="352"/>
      <c r="DY38" s="352"/>
      <c r="DZ38" s="352"/>
      <c r="EA38" s="352"/>
      <c r="EB38" s="352"/>
      <c r="EC38" s="352"/>
      <c r="ED38" s="352"/>
      <c r="EE38" s="352"/>
      <c r="EF38" s="352"/>
      <c r="EG38" s="352"/>
      <c r="EH38" s="352"/>
      <c r="EI38" s="352"/>
      <c r="EJ38" s="352"/>
      <c r="EK38" s="352"/>
      <c r="EL38" s="352"/>
      <c r="EM38" s="352"/>
      <c r="EN38" s="352"/>
      <c r="EO38" s="352"/>
      <c r="EP38" s="352"/>
      <c r="EQ38" s="352"/>
      <c r="ER38" s="352"/>
      <c r="ES38" s="352"/>
      <c r="ET38" s="352"/>
      <c r="EU38" s="352"/>
      <c r="EV38" s="350"/>
      <c r="EW38" s="350"/>
      <c r="EX38" s="350"/>
      <c r="EY38" s="350"/>
      <c r="EZ38" s="350"/>
      <c r="FA38" s="350"/>
      <c r="FB38" s="350"/>
      <c r="FC38" s="350"/>
      <c r="FD38" s="350"/>
      <c r="FE38" s="350"/>
      <c r="FF38" s="350"/>
      <c r="FG38" s="350"/>
      <c r="FH38" s="350"/>
      <c r="FI38" s="350"/>
      <c r="FJ38" s="350"/>
    </row>
    <row r="39" spans="1:166" ht="17.25" customHeight="1" x14ac:dyDescent="0.2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0" t="s">
        <v>205</v>
      </c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46">
        <v>1</v>
      </c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>
        <v>2971</v>
      </c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>
        <f t="shared" si="0"/>
        <v>445.65</v>
      </c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2"/>
      <c r="DM39" s="352"/>
      <c r="DN39" s="352"/>
      <c r="DO39" s="352"/>
      <c r="DP39" s="352"/>
      <c r="DQ39" s="352"/>
      <c r="DR39" s="352"/>
      <c r="DS39" s="352"/>
      <c r="DT39" s="352">
        <f t="shared" si="1"/>
        <v>3416.65</v>
      </c>
      <c r="DU39" s="352"/>
      <c r="DV39" s="352"/>
      <c r="DW39" s="352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2"/>
      <c r="ER39" s="352"/>
      <c r="ES39" s="352"/>
      <c r="ET39" s="352"/>
      <c r="EU39" s="352"/>
      <c r="EV39" s="350"/>
      <c r="EW39" s="350"/>
      <c r="EX39" s="350"/>
      <c r="EY39" s="350"/>
      <c r="EZ39" s="350"/>
      <c r="FA39" s="350"/>
      <c r="FB39" s="350"/>
      <c r="FC39" s="350"/>
      <c r="FD39" s="350"/>
      <c r="FE39" s="350"/>
      <c r="FF39" s="350"/>
      <c r="FG39" s="350"/>
      <c r="FH39" s="350"/>
      <c r="FI39" s="350"/>
      <c r="FJ39" s="350"/>
    </row>
    <row r="40" spans="1:166" ht="38.25" customHeight="1" x14ac:dyDescent="0.2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0" t="s">
        <v>264</v>
      </c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46">
        <v>1</v>
      </c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>
        <v>2971</v>
      </c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>
        <f t="shared" si="0"/>
        <v>445.65</v>
      </c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>
        <f t="shared" si="1"/>
        <v>3416.65</v>
      </c>
      <c r="DU40" s="352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0"/>
      <c r="EW40" s="350"/>
      <c r="EX40" s="350"/>
      <c r="EY40" s="350"/>
      <c r="EZ40" s="350"/>
      <c r="FA40" s="350"/>
      <c r="FB40" s="350"/>
      <c r="FC40" s="350"/>
      <c r="FD40" s="350"/>
      <c r="FE40" s="350"/>
      <c r="FF40" s="350"/>
      <c r="FG40" s="350"/>
      <c r="FH40" s="350"/>
      <c r="FI40" s="350"/>
      <c r="FJ40" s="350"/>
    </row>
    <row r="41" spans="1:166" ht="31.5" customHeight="1" x14ac:dyDescent="0.2">
      <c r="A41" s="350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0" t="s">
        <v>265</v>
      </c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46">
        <v>0.75</v>
      </c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>
        <v>2971</v>
      </c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>
        <f t="shared" si="0"/>
        <v>445.65</v>
      </c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>
        <f t="shared" si="1"/>
        <v>2562.4875000000002</v>
      </c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0"/>
      <c r="EW41" s="350"/>
      <c r="EX41" s="350"/>
      <c r="EY41" s="350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0"/>
    </row>
    <row r="42" spans="1:166" ht="24.75" customHeight="1" x14ac:dyDescent="0.2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0" t="s">
        <v>266</v>
      </c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46">
        <v>0.5</v>
      </c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2">
        <v>2971</v>
      </c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>
        <f t="shared" si="0"/>
        <v>445.65</v>
      </c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>
        <f t="shared" si="1"/>
        <v>1708.325</v>
      </c>
      <c r="DU42" s="352"/>
      <c r="DV42" s="352"/>
      <c r="DW42" s="352"/>
      <c r="DX42" s="352"/>
      <c r="DY42" s="352"/>
      <c r="DZ42" s="352"/>
      <c r="EA42" s="352"/>
      <c r="EB42" s="352"/>
      <c r="EC42" s="352"/>
      <c r="ED42" s="352"/>
      <c r="EE42" s="352"/>
      <c r="EF42" s="352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2"/>
      <c r="EU42" s="352"/>
      <c r="EV42" s="350"/>
      <c r="EW42" s="350"/>
      <c r="EX42" s="350"/>
      <c r="EY42" s="350"/>
      <c r="EZ42" s="350"/>
      <c r="FA42" s="350"/>
      <c r="FB42" s="350"/>
      <c r="FC42" s="350"/>
      <c r="FD42" s="350"/>
      <c r="FE42" s="350"/>
      <c r="FF42" s="350"/>
      <c r="FG42" s="350"/>
      <c r="FH42" s="350"/>
      <c r="FI42" s="350"/>
      <c r="FJ42" s="350"/>
    </row>
    <row r="43" spans="1:166" ht="39" customHeight="1" x14ac:dyDescent="0.2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0" t="s">
        <v>267</v>
      </c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46">
        <v>0.25</v>
      </c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52"/>
      <c r="BY43" s="352"/>
      <c r="BZ43" s="352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2">
        <v>2971</v>
      </c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>
        <f t="shared" si="0"/>
        <v>445.65</v>
      </c>
      <c r="CY43" s="352"/>
      <c r="CZ43" s="352"/>
      <c r="DA43" s="352"/>
      <c r="DB43" s="352"/>
      <c r="DC43" s="352"/>
      <c r="DD43" s="352"/>
      <c r="DE43" s="352"/>
      <c r="DF43" s="352"/>
      <c r="DG43" s="352"/>
      <c r="DH43" s="352"/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>
        <f t="shared" si="1"/>
        <v>854.16250000000002</v>
      </c>
      <c r="DU43" s="352"/>
      <c r="DV43" s="352"/>
      <c r="DW43" s="352"/>
      <c r="DX43" s="352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2"/>
      <c r="ER43" s="352"/>
      <c r="ES43" s="352"/>
      <c r="ET43" s="352"/>
      <c r="EU43" s="352"/>
      <c r="EV43" s="350"/>
      <c r="EW43" s="350"/>
      <c r="EX43" s="350"/>
      <c r="EY43" s="350"/>
      <c r="EZ43" s="350"/>
      <c r="FA43" s="350"/>
      <c r="FB43" s="350"/>
      <c r="FC43" s="350"/>
      <c r="FD43" s="350"/>
      <c r="FE43" s="350"/>
      <c r="FF43" s="350"/>
      <c r="FG43" s="350"/>
      <c r="FH43" s="350"/>
      <c r="FI43" s="350"/>
      <c r="FJ43" s="350"/>
    </row>
    <row r="44" spans="1:166" ht="27.75" customHeight="1" x14ac:dyDescent="0.2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0" t="s">
        <v>268</v>
      </c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46">
        <v>0.5</v>
      </c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352">
        <v>2971</v>
      </c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>
        <f t="shared" si="0"/>
        <v>445.65</v>
      </c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>
        <f t="shared" si="1"/>
        <v>1708.325</v>
      </c>
      <c r="DU44" s="352"/>
      <c r="DV44" s="352"/>
      <c r="DW44" s="352"/>
      <c r="DX44" s="352"/>
      <c r="DY44" s="352"/>
      <c r="DZ44" s="352"/>
      <c r="EA44" s="352"/>
      <c r="EB44" s="352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352"/>
      <c r="EP44" s="352"/>
      <c r="EQ44" s="352"/>
      <c r="ER44" s="352"/>
      <c r="ES44" s="352"/>
      <c r="ET44" s="352"/>
      <c r="EU44" s="352"/>
      <c r="EV44" s="350"/>
      <c r="EW44" s="350"/>
      <c r="EX44" s="350"/>
      <c r="EY44" s="350"/>
      <c r="EZ44" s="350"/>
      <c r="FA44" s="350"/>
      <c r="FB44" s="350"/>
      <c r="FC44" s="350"/>
      <c r="FD44" s="350"/>
      <c r="FE44" s="350"/>
      <c r="FF44" s="350"/>
      <c r="FG44" s="350"/>
      <c r="FH44" s="350"/>
      <c r="FI44" s="350"/>
      <c r="FJ44" s="350"/>
    </row>
    <row r="45" spans="1:166" ht="25.5" hidden="1" customHeight="1" x14ac:dyDescent="0.2">
      <c r="A45" s="350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52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0"/>
      <c r="EW45" s="350"/>
      <c r="EX45" s="350"/>
      <c r="EY45" s="350"/>
      <c r="EZ45" s="350"/>
      <c r="FA45" s="350"/>
      <c r="FB45" s="350"/>
      <c r="FC45" s="350"/>
      <c r="FD45" s="350"/>
      <c r="FE45" s="350"/>
      <c r="FF45" s="350"/>
      <c r="FG45" s="350"/>
      <c r="FH45" s="350"/>
      <c r="FI45" s="350"/>
      <c r="FJ45" s="350"/>
    </row>
    <row r="46" spans="1:166" ht="15" customHeight="1" x14ac:dyDescent="0.2">
      <c r="A46" s="350"/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0" t="s">
        <v>269</v>
      </c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46">
        <v>1</v>
      </c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52"/>
      <c r="BY46" s="352"/>
      <c r="BZ46" s="352"/>
      <c r="CA46" s="352"/>
      <c r="CB46" s="352"/>
      <c r="CC46" s="352"/>
      <c r="CD46" s="352"/>
      <c r="CE46" s="352"/>
      <c r="CF46" s="352"/>
      <c r="CG46" s="352"/>
      <c r="CH46" s="352"/>
      <c r="CI46" s="352"/>
      <c r="CJ46" s="352"/>
      <c r="CK46" s="352"/>
      <c r="CL46" s="352"/>
      <c r="CM46" s="352"/>
      <c r="CN46" s="352"/>
      <c r="CO46" s="352"/>
      <c r="CP46" s="352"/>
      <c r="CQ46" s="352"/>
      <c r="CR46" s="352"/>
      <c r="CS46" s="352"/>
      <c r="CT46" s="352"/>
      <c r="CU46" s="352"/>
      <c r="CV46" s="352"/>
      <c r="CW46" s="352"/>
      <c r="CX46" s="352">
        <f t="shared" si="0"/>
        <v>0</v>
      </c>
      <c r="CY46" s="352"/>
      <c r="CZ46" s="352"/>
      <c r="DA46" s="352"/>
      <c r="DB46" s="352"/>
      <c r="DC46" s="352"/>
      <c r="DD46" s="352"/>
      <c r="DE46" s="352"/>
      <c r="DF46" s="352"/>
      <c r="DG46" s="352"/>
      <c r="DH46" s="352"/>
      <c r="DI46" s="352"/>
      <c r="DJ46" s="352"/>
      <c r="DK46" s="352"/>
      <c r="DL46" s="352"/>
      <c r="DM46" s="352"/>
      <c r="DN46" s="352"/>
      <c r="DO46" s="352"/>
      <c r="DP46" s="352"/>
      <c r="DQ46" s="352"/>
      <c r="DR46" s="352"/>
      <c r="DS46" s="352"/>
      <c r="DT46" s="352">
        <f t="shared" si="1"/>
        <v>0</v>
      </c>
      <c r="DU46" s="352"/>
      <c r="DV46" s="352"/>
      <c r="DW46" s="352"/>
      <c r="DX46" s="352"/>
      <c r="DY46" s="352"/>
      <c r="DZ46" s="352"/>
      <c r="EA46" s="352"/>
      <c r="EB46" s="352"/>
      <c r="EC46" s="352"/>
      <c r="ED46" s="352"/>
      <c r="EE46" s="352"/>
      <c r="EF46" s="352"/>
      <c r="EG46" s="352"/>
      <c r="EH46" s="352"/>
      <c r="EI46" s="352"/>
      <c r="EJ46" s="352"/>
      <c r="EK46" s="352"/>
      <c r="EL46" s="352"/>
      <c r="EM46" s="352"/>
      <c r="EN46" s="352"/>
      <c r="EO46" s="352"/>
      <c r="EP46" s="352"/>
      <c r="EQ46" s="352"/>
      <c r="ER46" s="352"/>
      <c r="ES46" s="352"/>
      <c r="ET46" s="352"/>
      <c r="EU46" s="352"/>
      <c r="EV46" s="350"/>
      <c r="EW46" s="350"/>
      <c r="EX46" s="350"/>
      <c r="EY46" s="350"/>
      <c r="EZ46" s="350"/>
      <c r="FA46" s="350"/>
      <c r="FB46" s="350"/>
      <c r="FC46" s="350"/>
      <c r="FD46" s="350"/>
      <c r="FE46" s="350"/>
      <c r="FF46" s="350"/>
      <c r="FG46" s="350"/>
      <c r="FH46" s="350"/>
      <c r="FI46" s="350"/>
      <c r="FJ46" s="350"/>
    </row>
    <row r="47" spans="1:166" s="382" customFormat="1" ht="14.25" customHeight="1" x14ac:dyDescent="0.2">
      <c r="A47" s="356" t="s">
        <v>193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8"/>
      <c r="BI47" s="349">
        <f>SUM(BI32:BI46)</f>
        <v>12</v>
      </c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59">
        <f>SUM(BX32:BX46)</f>
        <v>0</v>
      </c>
      <c r="BY47" s="359"/>
      <c r="BZ47" s="359"/>
      <c r="CA47" s="359"/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>
        <f>SUM(CM32:CM46)</f>
        <v>35652</v>
      </c>
      <c r="CN47" s="359"/>
      <c r="CO47" s="359"/>
      <c r="CP47" s="359"/>
      <c r="CQ47" s="359"/>
      <c r="CR47" s="359"/>
      <c r="CS47" s="359"/>
      <c r="CT47" s="359"/>
      <c r="CU47" s="359"/>
      <c r="CV47" s="359"/>
      <c r="CW47" s="359"/>
      <c r="CX47" s="359">
        <f>SUM(CX32:CX46)</f>
        <v>5347.7999999999993</v>
      </c>
      <c r="CY47" s="359"/>
      <c r="CZ47" s="359"/>
      <c r="DA47" s="359"/>
      <c r="DB47" s="359"/>
      <c r="DC47" s="359"/>
      <c r="DD47" s="359"/>
      <c r="DE47" s="359"/>
      <c r="DF47" s="359"/>
      <c r="DG47" s="359"/>
      <c r="DH47" s="359"/>
      <c r="DI47" s="359"/>
      <c r="DJ47" s="359"/>
      <c r="DK47" s="359"/>
      <c r="DL47" s="359"/>
      <c r="DM47" s="359"/>
      <c r="DN47" s="359"/>
      <c r="DO47" s="359"/>
      <c r="DP47" s="359"/>
      <c r="DQ47" s="359"/>
      <c r="DR47" s="359"/>
      <c r="DS47" s="359"/>
      <c r="DT47" s="359">
        <f>SUM(DT32:DT46)</f>
        <v>37583.149999999994</v>
      </c>
      <c r="DU47" s="359"/>
      <c r="DV47" s="359"/>
      <c r="DW47" s="359"/>
      <c r="DX47" s="359"/>
      <c r="DY47" s="359"/>
      <c r="DZ47" s="359"/>
      <c r="EA47" s="359"/>
      <c r="EB47" s="359"/>
      <c r="EC47" s="359"/>
      <c r="ED47" s="359"/>
      <c r="EE47" s="359"/>
      <c r="EF47" s="359"/>
      <c r="EG47" s="359"/>
      <c r="EH47" s="359"/>
      <c r="EI47" s="359"/>
      <c r="EJ47" s="359"/>
      <c r="EK47" s="359"/>
      <c r="EL47" s="359"/>
      <c r="EM47" s="359"/>
      <c r="EN47" s="359"/>
      <c r="EO47" s="359"/>
      <c r="EP47" s="359"/>
      <c r="EQ47" s="359"/>
      <c r="ER47" s="359"/>
      <c r="ES47" s="359"/>
      <c r="ET47" s="359"/>
      <c r="EU47" s="359"/>
      <c r="EV47" s="347"/>
      <c r="EW47" s="347"/>
      <c r="EX47" s="347"/>
      <c r="EY47" s="347"/>
      <c r="EZ47" s="347"/>
      <c r="FA47" s="347"/>
      <c r="FB47" s="347"/>
      <c r="FC47" s="347"/>
      <c r="FD47" s="347"/>
      <c r="FE47" s="347"/>
      <c r="FF47" s="347"/>
      <c r="FG47" s="347"/>
      <c r="FH47" s="347"/>
      <c r="FI47" s="347"/>
      <c r="FJ47" s="347"/>
    </row>
    <row r="48" spans="1:166" s="382" customFormat="1" x14ac:dyDescent="0.2">
      <c r="A48" s="347" t="s">
        <v>270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2"/>
      <c r="CN48" s="352"/>
      <c r="CO48" s="352"/>
      <c r="CP48" s="352"/>
      <c r="CQ48" s="352"/>
      <c r="CR48" s="352"/>
      <c r="CS48" s="352"/>
      <c r="CT48" s="352"/>
      <c r="CU48" s="352"/>
      <c r="CV48" s="352"/>
      <c r="CW48" s="352"/>
      <c r="CX48" s="352"/>
      <c r="CY48" s="352"/>
      <c r="CZ48" s="352"/>
      <c r="DA48" s="352"/>
      <c r="DB48" s="352"/>
      <c r="DC48" s="352"/>
      <c r="DD48" s="352"/>
      <c r="DE48" s="352"/>
      <c r="DF48" s="352"/>
      <c r="DG48" s="352"/>
      <c r="DH48" s="352"/>
      <c r="DI48" s="359"/>
      <c r="DJ48" s="359"/>
      <c r="DK48" s="359"/>
      <c r="DL48" s="359"/>
      <c r="DM48" s="359"/>
      <c r="DN48" s="359"/>
      <c r="DO48" s="359"/>
      <c r="DP48" s="359"/>
      <c r="DQ48" s="359"/>
      <c r="DR48" s="359"/>
      <c r="DS48" s="359"/>
      <c r="DT48" s="352"/>
      <c r="DU48" s="352"/>
      <c r="DV48" s="352"/>
      <c r="DW48" s="352"/>
      <c r="DX48" s="352"/>
      <c r="DY48" s="352"/>
      <c r="DZ48" s="352"/>
      <c r="EA48" s="352"/>
      <c r="EB48" s="352"/>
      <c r="EC48" s="352"/>
      <c r="ED48" s="352"/>
      <c r="EE48" s="352"/>
      <c r="EF48" s="352"/>
      <c r="EG48" s="352"/>
      <c r="EH48" s="352"/>
      <c r="EI48" s="352"/>
      <c r="EJ48" s="352"/>
      <c r="EK48" s="352"/>
      <c r="EL48" s="352"/>
      <c r="EM48" s="352"/>
      <c r="EN48" s="352"/>
      <c r="EO48" s="352"/>
      <c r="EP48" s="352"/>
      <c r="EQ48" s="352"/>
      <c r="ER48" s="352"/>
      <c r="ES48" s="352"/>
      <c r="ET48" s="352"/>
      <c r="EU48" s="352"/>
      <c r="EV48" s="347"/>
      <c r="EW48" s="347"/>
      <c r="EX48" s="347"/>
      <c r="EY48" s="347"/>
      <c r="EZ48" s="347"/>
      <c r="FA48" s="347"/>
      <c r="FB48" s="347"/>
      <c r="FC48" s="347"/>
      <c r="FD48" s="347"/>
      <c r="FE48" s="347"/>
      <c r="FF48" s="347"/>
      <c r="FG48" s="347"/>
      <c r="FH48" s="347"/>
      <c r="FI48" s="347"/>
      <c r="FJ48" s="347"/>
    </row>
    <row r="49" spans="1:166" x14ac:dyDescent="0.2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0" t="s">
        <v>191</v>
      </c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46">
        <v>1</v>
      </c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>
        <v>2971</v>
      </c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>
        <f t="shared" si="0"/>
        <v>445.65</v>
      </c>
      <c r="CY49" s="352"/>
      <c r="CZ49" s="352"/>
      <c r="DA49" s="352"/>
      <c r="DB49" s="352"/>
      <c r="DC49" s="352"/>
      <c r="DD49" s="352"/>
      <c r="DE49" s="352"/>
      <c r="DF49" s="352"/>
      <c r="DG49" s="352"/>
      <c r="DH49" s="352"/>
      <c r="DI49" s="352"/>
      <c r="DJ49" s="352"/>
      <c r="DK49" s="352"/>
      <c r="DL49" s="352"/>
      <c r="DM49" s="352"/>
      <c r="DN49" s="352"/>
      <c r="DO49" s="352"/>
      <c r="DP49" s="352"/>
      <c r="DQ49" s="352"/>
      <c r="DR49" s="352"/>
      <c r="DS49" s="352"/>
      <c r="DT49" s="352">
        <f t="shared" si="1"/>
        <v>3416.65</v>
      </c>
      <c r="DU49" s="352"/>
      <c r="DV49" s="352"/>
      <c r="DW49" s="352"/>
      <c r="DX49" s="352"/>
      <c r="DY49" s="352"/>
      <c r="DZ49" s="352"/>
      <c r="EA49" s="352"/>
      <c r="EB49" s="352"/>
      <c r="EC49" s="352"/>
      <c r="ED49" s="352"/>
      <c r="EE49" s="352"/>
      <c r="EF49" s="352"/>
      <c r="EG49" s="352"/>
      <c r="EH49" s="352"/>
      <c r="EI49" s="352"/>
      <c r="EJ49" s="352"/>
      <c r="EK49" s="352"/>
      <c r="EL49" s="352"/>
      <c r="EM49" s="352"/>
      <c r="EN49" s="352"/>
      <c r="EO49" s="352"/>
      <c r="EP49" s="352"/>
      <c r="EQ49" s="352"/>
      <c r="ER49" s="352"/>
      <c r="ES49" s="352"/>
      <c r="ET49" s="352"/>
      <c r="EU49" s="352"/>
      <c r="EV49" s="350"/>
      <c r="EW49" s="350"/>
      <c r="EX49" s="350"/>
      <c r="EY49" s="350"/>
      <c r="EZ49" s="350"/>
      <c r="FA49" s="350"/>
      <c r="FB49" s="350"/>
      <c r="FC49" s="350"/>
      <c r="FD49" s="350"/>
      <c r="FE49" s="350"/>
      <c r="FF49" s="350"/>
      <c r="FG49" s="350"/>
      <c r="FH49" s="350"/>
      <c r="FI49" s="350"/>
      <c r="FJ49" s="350"/>
    </row>
    <row r="50" spans="1:166" ht="24.75" customHeight="1" x14ac:dyDescent="0.2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0" t="s">
        <v>271</v>
      </c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46">
        <v>1</v>
      </c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>
        <v>2971</v>
      </c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>
        <f t="shared" si="0"/>
        <v>445.65</v>
      </c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>
        <f t="shared" si="1"/>
        <v>3416.65</v>
      </c>
      <c r="DU50" s="352"/>
      <c r="DV50" s="352"/>
      <c r="DW50" s="352"/>
      <c r="DX50" s="352"/>
      <c r="DY50" s="352"/>
      <c r="DZ50" s="352"/>
      <c r="EA50" s="352"/>
      <c r="EB50" s="352"/>
      <c r="EC50" s="352"/>
      <c r="ED50" s="352"/>
      <c r="EE50" s="352"/>
      <c r="EF50" s="352"/>
      <c r="EG50" s="352"/>
      <c r="EH50" s="352"/>
      <c r="EI50" s="352"/>
      <c r="EJ50" s="352"/>
      <c r="EK50" s="352"/>
      <c r="EL50" s="352"/>
      <c r="EM50" s="352"/>
      <c r="EN50" s="352"/>
      <c r="EO50" s="352"/>
      <c r="EP50" s="352"/>
      <c r="EQ50" s="352"/>
      <c r="ER50" s="352"/>
      <c r="ES50" s="352"/>
      <c r="ET50" s="352"/>
      <c r="EU50" s="352"/>
      <c r="EV50" s="350"/>
      <c r="EW50" s="350"/>
      <c r="EX50" s="350"/>
      <c r="EY50" s="350"/>
      <c r="EZ50" s="350"/>
      <c r="FA50" s="350"/>
      <c r="FB50" s="350"/>
      <c r="FC50" s="350"/>
      <c r="FD50" s="350"/>
      <c r="FE50" s="350"/>
      <c r="FF50" s="350"/>
      <c r="FG50" s="350"/>
      <c r="FH50" s="350"/>
      <c r="FI50" s="350"/>
      <c r="FJ50" s="350"/>
    </row>
    <row r="51" spans="1:166" ht="25.5" customHeight="1" x14ac:dyDescent="0.2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0" t="s">
        <v>272</v>
      </c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46">
        <v>1</v>
      </c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52"/>
      <c r="BY51" s="352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352">
        <v>2971</v>
      </c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>
        <f t="shared" si="0"/>
        <v>445.65</v>
      </c>
      <c r="CY51" s="352"/>
      <c r="CZ51" s="352"/>
      <c r="DA51" s="352"/>
      <c r="DB51" s="352"/>
      <c r="DC51" s="352"/>
      <c r="DD51" s="352"/>
      <c r="DE51" s="352"/>
      <c r="DF51" s="352"/>
      <c r="DG51" s="352"/>
      <c r="DH51" s="352"/>
      <c r="DI51" s="352"/>
      <c r="DJ51" s="352"/>
      <c r="DK51" s="352"/>
      <c r="DL51" s="352"/>
      <c r="DM51" s="352"/>
      <c r="DN51" s="352"/>
      <c r="DO51" s="352"/>
      <c r="DP51" s="352"/>
      <c r="DQ51" s="352"/>
      <c r="DR51" s="352"/>
      <c r="DS51" s="352"/>
      <c r="DT51" s="352">
        <f t="shared" si="1"/>
        <v>3416.65</v>
      </c>
      <c r="DU51" s="352"/>
      <c r="DV51" s="352"/>
      <c r="DW51" s="352"/>
      <c r="DX51" s="352"/>
      <c r="DY51" s="352"/>
      <c r="DZ51" s="352"/>
      <c r="EA51" s="352"/>
      <c r="EB51" s="352"/>
      <c r="EC51" s="352"/>
      <c r="ED51" s="352"/>
      <c r="EE51" s="352"/>
      <c r="EF51" s="352"/>
      <c r="EG51" s="352"/>
      <c r="EH51" s="352"/>
      <c r="EI51" s="352"/>
      <c r="EJ51" s="352"/>
      <c r="EK51" s="352"/>
      <c r="EL51" s="352"/>
      <c r="EM51" s="352"/>
      <c r="EN51" s="352"/>
      <c r="EO51" s="352"/>
      <c r="EP51" s="352"/>
      <c r="EQ51" s="352"/>
      <c r="ER51" s="352"/>
      <c r="ES51" s="352"/>
      <c r="ET51" s="352"/>
      <c r="EU51" s="352"/>
      <c r="EV51" s="350"/>
      <c r="EW51" s="350"/>
      <c r="EX51" s="350"/>
      <c r="EY51" s="350"/>
      <c r="EZ51" s="350"/>
      <c r="FA51" s="350"/>
      <c r="FB51" s="350"/>
      <c r="FC51" s="350"/>
      <c r="FD51" s="350"/>
      <c r="FE51" s="350"/>
      <c r="FF51" s="350"/>
      <c r="FG51" s="350"/>
      <c r="FH51" s="350"/>
      <c r="FI51" s="350"/>
      <c r="FJ51" s="350"/>
    </row>
    <row r="52" spans="1:166" ht="12.75" customHeight="1" x14ac:dyDescent="0.2">
      <c r="A52" s="353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5"/>
      <c r="U52" s="372"/>
      <c r="V52" s="373"/>
      <c r="W52" s="373"/>
      <c r="X52" s="373"/>
      <c r="Y52" s="373"/>
      <c r="Z52" s="373"/>
      <c r="AA52" s="373"/>
      <c r="AB52" s="373"/>
      <c r="AC52" s="373"/>
      <c r="AD52" s="374"/>
      <c r="AE52" s="353" t="s">
        <v>192</v>
      </c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5"/>
      <c r="BI52" s="375">
        <v>1</v>
      </c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6"/>
      <c r="BV52" s="376"/>
      <c r="BW52" s="377"/>
      <c r="BX52" s="378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80"/>
      <c r="CM52" s="352">
        <v>2971</v>
      </c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>
        <f t="shared" si="0"/>
        <v>445.65</v>
      </c>
      <c r="CY52" s="352"/>
      <c r="CZ52" s="352"/>
      <c r="DA52" s="352"/>
      <c r="DB52" s="352"/>
      <c r="DC52" s="352"/>
      <c r="DD52" s="352"/>
      <c r="DE52" s="352"/>
      <c r="DF52" s="352"/>
      <c r="DG52" s="352"/>
      <c r="DH52" s="352"/>
      <c r="DI52" s="378"/>
      <c r="DJ52" s="379"/>
      <c r="DK52" s="379"/>
      <c r="DL52" s="379"/>
      <c r="DM52" s="379"/>
      <c r="DN52" s="379"/>
      <c r="DO52" s="379"/>
      <c r="DP52" s="379"/>
      <c r="DQ52" s="379"/>
      <c r="DR52" s="379"/>
      <c r="DS52" s="380"/>
      <c r="DT52" s="352">
        <f t="shared" si="1"/>
        <v>3416.65</v>
      </c>
      <c r="DU52" s="352"/>
      <c r="DV52" s="352"/>
      <c r="DW52" s="352"/>
      <c r="DX52" s="352"/>
      <c r="DY52" s="352"/>
      <c r="DZ52" s="352"/>
      <c r="EA52" s="352"/>
      <c r="EB52" s="352"/>
      <c r="EC52" s="352"/>
      <c r="ED52" s="352"/>
      <c r="EE52" s="352"/>
      <c r="EF52" s="352"/>
      <c r="EG52" s="352"/>
      <c r="EH52" s="352"/>
      <c r="EI52" s="352"/>
      <c r="EJ52" s="352"/>
      <c r="EK52" s="352"/>
      <c r="EL52" s="352"/>
      <c r="EM52" s="352"/>
      <c r="EN52" s="352"/>
      <c r="EO52" s="352"/>
      <c r="EP52" s="352"/>
      <c r="EQ52" s="352"/>
      <c r="ER52" s="352"/>
      <c r="ES52" s="352"/>
      <c r="ET52" s="352"/>
      <c r="EU52" s="352"/>
      <c r="EV52" s="353"/>
      <c r="EW52" s="354"/>
      <c r="EX52" s="354"/>
      <c r="EY52" s="354"/>
      <c r="EZ52" s="354"/>
      <c r="FA52" s="354"/>
      <c r="FB52" s="354"/>
      <c r="FC52" s="354"/>
      <c r="FD52" s="354"/>
      <c r="FE52" s="354"/>
      <c r="FF52" s="354"/>
      <c r="FG52" s="354"/>
      <c r="FH52" s="354"/>
      <c r="FI52" s="354"/>
      <c r="FJ52" s="355"/>
    </row>
    <row r="53" spans="1:166" ht="12.75" customHeight="1" x14ac:dyDescent="0.2">
      <c r="A53" s="353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5"/>
      <c r="U53" s="372"/>
      <c r="V53" s="373"/>
      <c r="W53" s="373"/>
      <c r="X53" s="373"/>
      <c r="Y53" s="373"/>
      <c r="Z53" s="373"/>
      <c r="AA53" s="373"/>
      <c r="AB53" s="373"/>
      <c r="AC53" s="373"/>
      <c r="AD53" s="374"/>
      <c r="AE53" s="353" t="s">
        <v>273</v>
      </c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5"/>
      <c r="BI53" s="375">
        <v>1</v>
      </c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7"/>
      <c r="BX53" s="378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80"/>
      <c r="CM53" s="352">
        <v>2971</v>
      </c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>
        <f t="shared" si="0"/>
        <v>445.65</v>
      </c>
      <c r="CY53" s="352"/>
      <c r="CZ53" s="352"/>
      <c r="DA53" s="352"/>
      <c r="DB53" s="352"/>
      <c r="DC53" s="352"/>
      <c r="DD53" s="352"/>
      <c r="DE53" s="352"/>
      <c r="DF53" s="352"/>
      <c r="DG53" s="352"/>
      <c r="DH53" s="352"/>
      <c r="DI53" s="378"/>
      <c r="DJ53" s="379"/>
      <c r="DK53" s="379"/>
      <c r="DL53" s="379"/>
      <c r="DM53" s="379"/>
      <c r="DN53" s="379"/>
      <c r="DO53" s="379"/>
      <c r="DP53" s="379"/>
      <c r="DQ53" s="379"/>
      <c r="DR53" s="379"/>
      <c r="DS53" s="380"/>
      <c r="DT53" s="352">
        <f t="shared" si="1"/>
        <v>3416.65</v>
      </c>
      <c r="DU53" s="352"/>
      <c r="DV53" s="352"/>
      <c r="DW53" s="352"/>
      <c r="DX53" s="352"/>
      <c r="DY53" s="352"/>
      <c r="DZ53" s="352"/>
      <c r="EA53" s="352"/>
      <c r="EB53" s="352"/>
      <c r="EC53" s="352"/>
      <c r="ED53" s="352"/>
      <c r="EE53" s="352"/>
      <c r="EF53" s="352"/>
      <c r="EG53" s="352"/>
      <c r="EH53" s="352"/>
      <c r="EI53" s="352"/>
      <c r="EJ53" s="352"/>
      <c r="EK53" s="352"/>
      <c r="EL53" s="352"/>
      <c r="EM53" s="352"/>
      <c r="EN53" s="352"/>
      <c r="EO53" s="352"/>
      <c r="EP53" s="352"/>
      <c r="EQ53" s="352"/>
      <c r="ER53" s="352"/>
      <c r="ES53" s="352"/>
      <c r="ET53" s="352"/>
      <c r="EU53" s="352"/>
      <c r="EV53" s="353"/>
      <c r="EW53" s="354"/>
      <c r="EX53" s="354"/>
      <c r="EY53" s="354"/>
      <c r="EZ53" s="354"/>
      <c r="FA53" s="354"/>
      <c r="FB53" s="354"/>
      <c r="FC53" s="354"/>
      <c r="FD53" s="354"/>
      <c r="FE53" s="354"/>
      <c r="FF53" s="354"/>
      <c r="FG53" s="354"/>
      <c r="FH53" s="354"/>
      <c r="FI53" s="354"/>
      <c r="FJ53" s="355"/>
    </row>
    <row r="54" spans="1:166" ht="12" customHeight="1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0" t="s">
        <v>194</v>
      </c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46">
        <v>1</v>
      </c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  <c r="CJ54" s="352"/>
      <c r="CK54" s="352"/>
      <c r="CL54" s="352"/>
      <c r="CM54" s="352">
        <v>2971</v>
      </c>
      <c r="CN54" s="352"/>
      <c r="CO54" s="352"/>
      <c r="CP54" s="352"/>
      <c r="CQ54" s="352"/>
      <c r="CR54" s="352"/>
      <c r="CS54" s="352"/>
      <c r="CT54" s="352"/>
      <c r="CU54" s="352"/>
      <c r="CV54" s="352"/>
      <c r="CW54" s="352"/>
      <c r="CX54" s="352">
        <f t="shared" si="0"/>
        <v>445.65</v>
      </c>
      <c r="CY54" s="352"/>
      <c r="CZ54" s="352"/>
      <c r="DA54" s="352"/>
      <c r="DB54" s="352"/>
      <c r="DC54" s="352"/>
      <c r="DD54" s="352"/>
      <c r="DE54" s="352"/>
      <c r="DF54" s="352"/>
      <c r="DG54" s="352"/>
      <c r="DH54" s="352"/>
      <c r="DI54" s="352"/>
      <c r="DJ54" s="352"/>
      <c r="DK54" s="352"/>
      <c r="DL54" s="352"/>
      <c r="DM54" s="352"/>
      <c r="DN54" s="352"/>
      <c r="DO54" s="352"/>
      <c r="DP54" s="352"/>
      <c r="DQ54" s="352"/>
      <c r="DR54" s="352"/>
      <c r="DS54" s="352"/>
      <c r="DT54" s="352">
        <f t="shared" si="1"/>
        <v>3416.65</v>
      </c>
      <c r="DU54" s="352"/>
      <c r="DV54" s="352"/>
      <c r="DW54" s="352"/>
      <c r="DX54" s="352"/>
      <c r="DY54" s="352"/>
      <c r="DZ54" s="352"/>
      <c r="EA54" s="352"/>
      <c r="EB54" s="352"/>
      <c r="EC54" s="352"/>
      <c r="ED54" s="352"/>
      <c r="EE54" s="352"/>
      <c r="EF54" s="352"/>
      <c r="EG54" s="352"/>
      <c r="EH54" s="352"/>
      <c r="EI54" s="352"/>
      <c r="EJ54" s="352"/>
      <c r="EK54" s="352"/>
      <c r="EL54" s="352"/>
      <c r="EM54" s="352"/>
      <c r="EN54" s="352"/>
      <c r="EO54" s="352"/>
      <c r="EP54" s="352"/>
      <c r="EQ54" s="352"/>
      <c r="ER54" s="352"/>
      <c r="ES54" s="352"/>
      <c r="ET54" s="352"/>
      <c r="EU54" s="352"/>
      <c r="EV54" s="350"/>
      <c r="EW54" s="350"/>
      <c r="EX54" s="350"/>
      <c r="EY54" s="350"/>
      <c r="EZ54" s="350"/>
      <c r="FA54" s="350"/>
      <c r="FB54" s="350"/>
      <c r="FC54" s="350"/>
      <c r="FD54" s="350"/>
      <c r="FE54" s="350"/>
      <c r="FF54" s="350"/>
      <c r="FG54" s="350"/>
      <c r="FH54" s="350"/>
      <c r="FI54" s="350"/>
      <c r="FJ54" s="350"/>
    </row>
    <row r="55" spans="1:166" ht="26.25" customHeight="1" x14ac:dyDescent="0.2">
      <c r="A55" s="353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5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0" t="s">
        <v>274</v>
      </c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46">
        <v>0.5</v>
      </c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52"/>
      <c r="BY55" s="352"/>
      <c r="BZ55" s="352"/>
      <c r="CA55" s="352"/>
      <c r="CB55" s="352"/>
      <c r="CC55" s="352"/>
      <c r="CD55" s="352"/>
      <c r="CE55" s="352"/>
      <c r="CF55" s="352"/>
      <c r="CG55" s="352"/>
      <c r="CH55" s="352"/>
      <c r="CI55" s="352"/>
      <c r="CJ55" s="352"/>
      <c r="CK55" s="352"/>
      <c r="CL55" s="352"/>
      <c r="CM55" s="352">
        <v>2971</v>
      </c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>
        <f t="shared" si="0"/>
        <v>445.65</v>
      </c>
      <c r="CY55" s="352"/>
      <c r="CZ55" s="352"/>
      <c r="DA55" s="352"/>
      <c r="DB55" s="352"/>
      <c r="DC55" s="352"/>
      <c r="DD55" s="352"/>
      <c r="DE55" s="352"/>
      <c r="DF55" s="352"/>
      <c r="DG55" s="352"/>
      <c r="DH55" s="352"/>
      <c r="DI55" s="352"/>
      <c r="DJ55" s="352"/>
      <c r="DK55" s="352"/>
      <c r="DL55" s="352"/>
      <c r="DM55" s="352"/>
      <c r="DN55" s="352"/>
      <c r="DO55" s="352"/>
      <c r="DP55" s="352"/>
      <c r="DQ55" s="352"/>
      <c r="DR55" s="352"/>
      <c r="DS55" s="352"/>
      <c r="DT55" s="352">
        <f t="shared" si="1"/>
        <v>1708.325</v>
      </c>
      <c r="DU55" s="352"/>
      <c r="DV55" s="352"/>
      <c r="DW55" s="352"/>
      <c r="DX55" s="352"/>
      <c r="DY55" s="352"/>
      <c r="DZ55" s="352"/>
      <c r="EA55" s="352"/>
      <c r="EB55" s="352"/>
      <c r="EC55" s="352"/>
      <c r="ED55" s="352"/>
      <c r="EE55" s="352"/>
      <c r="EF55" s="352"/>
      <c r="EG55" s="352"/>
      <c r="EH55" s="352"/>
      <c r="EI55" s="352"/>
      <c r="EJ55" s="352"/>
      <c r="EK55" s="352"/>
      <c r="EL55" s="352"/>
      <c r="EM55" s="352"/>
      <c r="EN55" s="352"/>
      <c r="EO55" s="352"/>
      <c r="EP55" s="352"/>
      <c r="EQ55" s="352"/>
      <c r="ER55" s="352"/>
      <c r="ES55" s="352"/>
      <c r="ET55" s="352"/>
      <c r="EU55" s="352"/>
      <c r="EV55" s="350"/>
      <c r="EW55" s="350"/>
      <c r="EX55" s="350"/>
      <c r="EY55" s="350"/>
      <c r="EZ55" s="350"/>
      <c r="FA55" s="350"/>
      <c r="FB55" s="350"/>
      <c r="FC55" s="350"/>
      <c r="FD55" s="350"/>
      <c r="FE55" s="350"/>
      <c r="FF55" s="350"/>
      <c r="FG55" s="350"/>
      <c r="FH55" s="350"/>
      <c r="FI55" s="350"/>
      <c r="FJ55" s="350"/>
    </row>
    <row r="56" spans="1:166" ht="16.5" customHeight="1" x14ac:dyDescent="0.2">
      <c r="A56" s="353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5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0" t="s">
        <v>275</v>
      </c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46">
        <v>1</v>
      </c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52"/>
      <c r="BY56" s="352"/>
      <c r="BZ56" s="352"/>
      <c r="CA56" s="352"/>
      <c r="CB56" s="352"/>
      <c r="CC56" s="352"/>
      <c r="CD56" s="352"/>
      <c r="CE56" s="352"/>
      <c r="CF56" s="352"/>
      <c r="CG56" s="352"/>
      <c r="CH56" s="352"/>
      <c r="CI56" s="352"/>
      <c r="CJ56" s="352"/>
      <c r="CK56" s="352"/>
      <c r="CL56" s="352"/>
      <c r="CM56" s="352">
        <v>2971</v>
      </c>
      <c r="CN56" s="352"/>
      <c r="CO56" s="352"/>
      <c r="CP56" s="352"/>
      <c r="CQ56" s="352"/>
      <c r="CR56" s="352"/>
      <c r="CS56" s="352"/>
      <c r="CT56" s="352"/>
      <c r="CU56" s="352"/>
      <c r="CV56" s="352"/>
      <c r="CW56" s="352"/>
      <c r="CX56" s="352">
        <f t="shared" si="0"/>
        <v>445.65</v>
      </c>
      <c r="CY56" s="352"/>
      <c r="CZ56" s="352"/>
      <c r="DA56" s="352"/>
      <c r="DB56" s="352"/>
      <c r="DC56" s="352"/>
      <c r="DD56" s="352"/>
      <c r="DE56" s="352"/>
      <c r="DF56" s="352"/>
      <c r="DG56" s="352"/>
      <c r="DH56" s="352"/>
      <c r="DI56" s="352"/>
      <c r="DJ56" s="352"/>
      <c r="DK56" s="352"/>
      <c r="DL56" s="352"/>
      <c r="DM56" s="352"/>
      <c r="DN56" s="352"/>
      <c r="DO56" s="352"/>
      <c r="DP56" s="352"/>
      <c r="DQ56" s="352"/>
      <c r="DR56" s="352"/>
      <c r="DS56" s="352"/>
      <c r="DT56" s="352">
        <f t="shared" si="1"/>
        <v>3416.65</v>
      </c>
      <c r="DU56" s="352"/>
      <c r="DV56" s="352"/>
      <c r="DW56" s="352"/>
      <c r="DX56" s="352"/>
      <c r="DY56" s="352"/>
      <c r="DZ56" s="352"/>
      <c r="EA56" s="352"/>
      <c r="EB56" s="352"/>
      <c r="EC56" s="352"/>
      <c r="ED56" s="352"/>
      <c r="EE56" s="352"/>
      <c r="EF56" s="352"/>
      <c r="EG56" s="352"/>
      <c r="EH56" s="352"/>
      <c r="EI56" s="352"/>
      <c r="EJ56" s="352"/>
      <c r="EK56" s="352"/>
      <c r="EL56" s="352"/>
      <c r="EM56" s="352"/>
      <c r="EN56" s="352"/>
      <c r="EO56" s="352"/>
      <c r="EP56" s="352"/>
      <c r="EQ56" s="352"/>
      <c r="ER56" s="352"/>
      <c r="ES56" s="352"/>
      <c r="ET56" s="352"/>
      <c r="EU56" s="352"/>
      <c r="EV56" s="350"/>
      <c r="EW56" s="350"/>
      <c r="EX56" s="350"/>
      <c r="EY56" s="350"/>
      <c r="EZ56" s="350"/>
      <c r="FA56" s="350"/>
      <c r="FB56" s="350"/>
      <c r="FC56" s="350"/>
      <c r="FD56" s="350"/>
      <c r="FE56" s="350"/>
      <c r="FF56" s="350"/>
      <c r="FG56" s="350"/>
      <c r="FH56" s="350"/>
      <c r="FI56" s="350"/>
      <c r="FJ56" s="350"/>
    </row>
    <row r="57" spans="1:166" ht="18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0" t="s">
        <v>276</v>
      </c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46">
        <v>1</v>
      </c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52"/>
      <c r="BY57" s="352"/>
      <c r="BZ57" s="352"/>
      <c r="CA57" s="352"/>
      <c r="CB57" s="352"/>
      <c r="CC57" s="352"/>
      <c r="CD57" s="352"/>
      <c r="CE57" s="352"/>
      <c r="CF57" s="352"/>
      <c r="CG57" s="352"/>
      <c r="CH57" s="352"/>
      <c r="CI57" s="352"/>
      <c r="CJ57" s="352"/>
      <c r="CK57" s="352"/>
      <c r="CL57" s="352"/>
      <c r="CM57" s="352">
        <v>2971</v>
      </c>
      <c r="CN57" s="352"/>
      <c r="CO57" s="352"/>
      <c r="CP57" s="352"/>
      <c r="CQ57" s="352"/>
      <c r="CR57" s="352"/>
      <c r="CS57" s="352"/>
      <c r="CT57" s="352"/>
      <c r="CU57" s="352"/>
      <c r="CV57" s="352"/>
      <c r="CW57" s="352"/>
      <c r="CX57" s="352">
        <f t="shared" si="0"/>
        <v>445.65</v>
      </c>
      <c r="CY57" s="352"/>
      <c r="CZ57" s="352"/>
      <c r="DA57" s="352"/>
      <c r="DB57" s="352"/>
      <c r="DC57" s="352"/>
      <c r="DD57" s="352"/>
      <c r="DE57" s="352"/>
      <c r="DF57" s="352"/>
      <c r="DG57" s="352"/>
      <c r="DH57" s="352"/>
      <c r="DI57" s="352"/>
      <c r="DJ57" s="352"/>
      <c r="DK57" s="352"/>
      <c r="DL57" s="352"/>
      <c r="DM57" s="352"/>
      <c r="DN57" s="352"/>
      <c r="DO57" s="352"/>
      <c r="DP57" s="352"/>
      <c r="DQ57" s="352"/>
      <c r="DR57" s="352"/>
      <c r="DS57" s="352"/>
      <c r="DT57" s="352">
        <f t="shared" si="1"/>
        <v>3416.65</v>
      </c>
      <c r="DU57" s="352"/>
      <c r="DV57" s="352"/>
      <c r="DW57" s="352"/>
      <c r="DX57" s="352"/>
      <c r="DY57" s="352"/>
      <c r="DZ57" s="352"/>
      <c r="EA57" s="352"/>
      <c r="EB57" s="352"/>
      <c r="EC57" s="352"/>
      <c r="ED57" s="352"/>
      <c r="EE57" s="352"/>
      <c r="EF57" s="352"/>
      <c r="EG57" s="352"/>
      <c r="EH57" s="352"/>
      <c r="EI57" s="352"/>
      <c r="EJ57" s="352"/>
      <c r="EK57" s="352"/>
      <c r="EL57" s="352"/>
      <c r="EM57" s="352"/>
      <c r="EN57" s="352"/>
      <c r="EO57" s="352"/>
      <c r="EP57" s="352"/>
      <c r="EQ57" s="352"/>
      <c r="ER57" s="352"/>
      <c r="ES57" s="352"/>
      <c r="ET57" s="352"/>
      <c r="EU57" s="352"/>
      <c r="EV57" s="350"/>
      <c r="EW57" s="350"/>
      <c r="EX57" s="350"/>
      <c r="EY57" s="350"/>
      <c r="EZ57" s="350"/>
      <c r="FA57" s="350"/>
      <c r="FB57" s="350"/>
      <c r="FC57" s="350"/>
      <c r="FD57" s="350"/>
      <c r="FE57" s="350"/>
      <c r="FF57" s="350"/>
      <c r="FG57" s="350"/>
      <c r="FH57" s="350"/>
      <c r="FI57" s="350"/>
      <c r="FJ57" s="350"/>
    </row>
    <row r="58" spans="1:166" ht="14.25" customHeight="1" x14ac:dyDescent="0.2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0" t="s">
        <v>277</v>
      </c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46">
        <v>1</v>
      </c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52"/>
      <c r="BY58" s="352"/>
      <c r="BZ58" s="352"/>
      <c r="CA58" s="352"/>
      <c r="CB58" s="352"/>
      <c r="CC58" s="352"/>
      <c r="CD58" s="352"/>
      <c r="CE58" s="352"/>
      <c r="CF58" s="352"/>
      <c r="CG58" s="352"/>
      <c r="CH58" s="352"/>
      <c r="CI58" s="352"/>
      <c r="CJ58" s="352"/>
      <c r="CK58" s="352"/>
      <c r="CL58" s="352"/>
      <c r="CM58" s="352">
        <v>2971</v>
      </c>
      <c r="CN58" s="352"/>
      <c r="CO58" s="352"/>
      <c r="CP58" s="352"/>
      <c r="CQ58" s="352"/>
      <c r="CR58" s="352"/>
      <c r="CS58" s="352"/>
      <c r="CT58" s="352"/>
      <c r="CU58" s="352"/>
      <c r="CV58" s="352"/>
      <c r="CW58" s="352"/>
      <c r="CX58" s="352">
        <f t="shared" si="0"/>
        <v>445.65</v>
      </c>
      <c r="CY58" s="352"/>
      <c r="CZ58" s="352"/>
      <c r="DA58" s="352"/>
      <c r="DB58" s="352"/>
      <c r="DC58" s="352"/>
      <c r="DD58" s="352"/>
      <c r="DE58" s="352"/>
      <c r="DF58" s="352"/>
      <c r="DG58" s="352"/>
      <c r="DH58" s="352"/>
      <c r="DI58" s="352"/>
      <c r="DJ58" s="352"/>
      <c r="DK58" s="352"/>
      <c r="DL58" s="352"/>
      <c r="DM58" s="352"/>
      <c r="DN58" s="352"/>
      <c r="DO58" s="352"/>
      <c r="DP58" s="352"/>
      <c r="DQ58" s="352"/>
      <c r="DR58" s="352"/>
      <c r="DS58" s="352"/>
      <c r="DT58" s="352">
        <f t="shared" si="1"/>
        <v>3416.65</v>
      </c>
      <c r="DU58" s="352"/>
      <c r="DV58" s="352"/>
      <c r="DW58" s="352"/>
      <c r="DX58" s="352"/>
      <c r="DY58" s="352"/>
      <c r="DZ58" s="352"/>
      <c r="EA58" s="352"/>
      <c r="EB58" s="352"/>
      <c r="EC58" s="352"/>
      <c r="ED58" s="352"/>
      <c r="EE58" s="352"/>
      <c r="EF58" s="352"/>
      <c r="EG58" s="352"/>
      <c r="EH58" s="352"/>
      <c r="EI58" s="352"/>
      <c r="EJ58" s="352"/>
      <c r="EK58" s="352"/>
      <c r="EL58" s="352"/>
      <c r="EM58" s="352"/>
      <c r="EN58" s="352"/>
      <c r="EO58" s="352"/>
      <c r="EP58" s="352"/>
      <c r="EQ58" s="352"/>
      <c r="ER58" s="352"/>
      <c r="ES58" s="352"/>
      <c r="ET58" s="352"/>
      <c r="EU58" s="352"/>
      <c r="EV58" s="350"/>
      <c r="EW58" s="350"/>
      <c r="EX58" s="350"/>
      <c r="EY58" s="350"/>
      <c r="EZ58" s="350"/>
      <c r="FA58" s="350"/>
      <c r="FB58" s="350"/>
      <c r="FC58" s="350"/>
      <c r="FD58" s="350"/>
      <c r="FE58" s="350"/>
      <c r="FF58" s="350"/>
      <c r="FG58" s="350"/>
      <c r="FH58" s="350"/>
      <c r="FI58" s="350"/>
      <c r="FJ58" s="350"/>
    </row>
    <row r="59" spans="1:166" ht="14.25" customHeight="1" x14ac:dyDescent="0.2">
      <c r="A59" s="350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0" t="s">
        <v>278</v>
      </c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46">
        <v>1</v>
      </c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52"/>
      <c r="BY59" s="352"/>
      <c r="BZ59" s="352"/>
      <c r="CA59" s="352"/>
      <c r="CB59" s="352"/>
      <c r="CC59" s="352"/>
      <c r="CD59" s="352"/>
      <c r="CE59" s="352"/>
      <c r="CF59" s="352"/>
      <c r="CG59" s="352"/>
      <c r="CH59" s="352"/>
      <c r="CI59" s="352"/>
      <c r="CJ59" s="352"/>
      <c r="CK59" s="352"/>
      <c r="CL59" s="352"/>
      <c r="CM59" s="352">
        <v>2971</v>
      </c>
      <c r="CN59" s="352"/>
      <c r="CO59" s="352"/>
      <c r="CP59" s="352"/>
      <c r="CQ59" s="352"/>
      <c r="CR59" s="352"/>
      <c r="CS59" s="352"/>
      <c r="CT59" s="352"/>
      <c r="CU59" s="352"/>
      <c r="CV59" s="352"/>
      <c r="CW59" s="352"/>
      <c r="CX59" s="352">
        <f t="shared" si="0"/>
        <v>445.65</v>
      </c>
      <c r="CY59" s="352"/>
      <c r="CZ59" s="352"/>
      <c r="DA59" s="352"/>
      <c r="DB59" s="352"/>
      <c r="DC59" s="352"/>
      <c r="DD59" s="352"/>
      <c r="DE59" s="352"/>
      <c r="DF59" s="352"/>
      <c r="DG59" s="352"/>
      <c r="DH59" s="352"/>
      <c r="DI59" s="352"/>
      <c r="DJ59" s="352"/>
      <c r="DK59" s="352"/>
      <c r="DL59" s="352"/>
      <c r="DM59" s="352"/>
      <c r="DN59" s="352"/>
      <c r="DO59" s="352"/>
      <c r="DP59" s="352"/>
      <c r="DQ59" s="352"/>
      <c r="DR59" s="352"/>
      <c r="DS59" s="352"/>
      <c r="DT59" s="352">
        <f t="shared" si="1"/>
        <v>3416.65</v>
      </c>
      <c r="DU59" s="352"/>
      <c r="DV59" s="352"/>
      <c r="DW59" s="352"/>
      <c r="DX59" s="352"/>
      <c r="DY59" s="352"/>
      <c r="DZ59" s="352"/>
      <c r="EA59" s="352"/>
      <c r="EB59" s="352"/>
      <c r="EC59" s="352"/>
      <c r="ED59" s="352"/>
      <c r="EE59" s="352"/>
      <c r="EF59" s="352"/>
      <c r="EG59" s="352"/>
      <c r="EH59" s="352"/>
      <c r="EI59" s="352"/>
      <c r="EJ59" s="352"/>
      <c r="EK59" s="352"/>
      <c r="EL59" s="352"/>
      <c r="EM59" s="352"/>
      <c r="EN59" s="352"/>
      <c r="EO59" s="352"/>
      <c r="EP59" s="352"/>
      <c r="EQ59" s="352"/>
      <c r="ER59" s="352"/>
      <c r="ES59" s="352"/>
      <c r="ET59" s="352"/>
      <c r="EU59" s="352"/>
      <c r="EV59" s="350"/>
      <c r="EW59" s="350"/>
      <c r="EX59" s="350"/>
      <c r="EY59" s="350"/>
      <c r="EZ59" s="350"/>
      <c r="FA59" s="350"/>
      <c r="FB59" s="350"/>
      <c r="FC59" s="350"/>
      <c r="FD59" s="350"/>
      <c r="FE59" s="350"/>
      <c r="FF59" s="350"/>
      <c r="FG59" s="350"/>
      <c r="FH59" s="350"/>
      <c r="FI59" s="350"/>
      <c r="FJ59" s="350"/>
    </row>
    <row r="60" spans="1:166" ht="16.5" customHeight="1" x14ac:dyDescent="0.2">
      <c r="A60" s="350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0" t="s">
        <v>279</v>
      </c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46">
        <v>1</v>
      </c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>
        <v>2971</v>
      </c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>
        <f t="shared" si="0"/>
        <v>445.65</v>
      </c>
      <c r="CY60" s="352"/>
      <c r="CZ60" s="352"/>
      <c r="DA60" s="352"/>
      <c r="DB60" s="352"/>
      <c r="DC60" s="352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>
        <f t="shared" si="1"/>
        <v>3416.65</v>
      </c>
      <c r="DU60" s="352"/>
      <c r="DV60" s="352"/>
      <c r="DW60" s="352"/>
      <c r="DX60" s="352"/>
      <c r="DY60" s="352"/>
      <c r="DZ60" s="352"/>
      <c r="EA60" s="352"/>
      <c r="EB60" s="352"/>
      <c r="EC60" s="352"/>
      <c r="ED60" s="352"/>
      <c r="EE60" s="352"/>
      <c r="EF60" s="352"/>
      <c r="EG60" s="352"/>
      <c r="EH60" s="352"/>
      <c r="EI60" s="352"/>
      <c r="EJ60" s="352"/>
      <c r="EK60" s="352"/>
      <c r="EL60" s="352"/>
      <c r="EM60" s="352"/>
      <c r="EN60" s="352"/>
      <c r="EO60" s="352"/>
      <c r="EP60" s="352"/>
      <c r="EQ60" s="352"/>
      <c r="ER60" s="352"/>
      <c r="ES60" s="352"/>
      <c r="ET60" s="352"/>
      <c r="EU60" s="352"/>
      <c r="EV60" s="350"/>
      <c r="EW60" s="350"/>
      <c r="EX60" s="350"/>
      <c r="EY60" s="350"/>
      <c r="EZ60" s="350"/>
      <c r="FA60" s="350"/>
      <c r="FB60" s="350"/>
      <c r="FC60" s="350"/>
      <c r="FD60" s="350"/>
      <c r="FE60" s="350"/>
      <c r="FF60" s="350"/>
      <c r="FG60" s="350"/>
      <c r="FH60" s="350"/>
      <c r="FI60" s="350"/>
      <c r="FJ60" s="350"/>
    </row>
    <row r="61" spans="1:166" ht="19.5" customHeight="1" x14ac:dyDescent="0.2">
      <c r="A61" s="353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5"/>
      <c r="U61" s="372"/>
      <c r="V61" s="373"/>
      <c r="W61" s="373"/>
      <c r="X61" s="373"/>
      <c r="Y61" s="373"/>
      <c r="Z61" s="373"/>
      <c r="AA61" s="373"/>
      <c r="AB61" s="373"/>
      <c r="AC61" s="373"/>
      <c r="AD61" s="374"/>
      <c r="AE61" s="353" t="s">
        <v>280</v>
      </c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5"/>
      <c r="BI61" s="375">
        <v>0.5</v>
      </c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76"/>
      <c r="BU61" s="376"/>
      <c r="BV61" s="376"/>
      <c r="BW61" s="377"/>
      <c r="BX61" s="378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80"/>
      <c r="CM61" s="352">
        <v>2971</v>
      </c>
      <c r="CN61" s="352"/>
      <c r="CO61" s="352"/>
      <c r="CP61" s="352"/>
      <c r="CQ61" s="352"/>
      <c r="CR61" s="352"/>
      <c r="CS61" s="352"/>
      <c r="CT61" s="352"/>
      <c r="CU61" s="352"/>
      <c r="CV61" s="352"/>
      <c r="CW61" s="352"/>
      <c r="CX61" s="378">
        <f t="shared" si="0"/>
        <v>445.65</v>
      </c>
      <c r="CY61" s="379"/>
      <c r="CZ61" s="379"/>
      <c r="DA61" s="379"/>
      <c r="DB61" s="379"/>
      <c r="DC61" s="379"/>
      <c r="DD61" s="379"/>
      <c r="DE61" s="379"/>
      <c r="DF61" s="379"/>
      <c r="DG61" s="379"/>
      <c r="DH61" s="380"/>
      <c r="DI61" s="378"/>
      <c r="DJ61" s="379"/>
      <c r="DK61" s="379"/>
      <c r="DL61" s="379"/>
      <c r="DM61" s="379"/>
      <c r="DN61" s="379"/>
      <c r="DO61" s="379"/>
      <c r="DP61" s="379"/>
      <c r="DQ61" s="379"/>
      <c r="DR61" s="379"/>
      <c r="DS61" s="380"/>
      <c r="DT61" s="378">
        <f t="shared" si="1"/>
        <v>1708.325</v>
      </c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80"/>
      <c r="EV61" s="353"/>
      <c r="EW61" s="354"/>
      <c r="EX61" s="354"/>
      <c r="EY61" s="354"/>
      <c r="EZ61" s="354"/>
      <c r="FA61" s="354"/>
      <c r="FB61" s="354"/>
      <c r="FC61" s="354"/>
      <c r="FD61" s="354"/>
      <c r="FE61" s="354"/>
      <c r="FF61" s="354"/>
      <c r="FG61" s="354"/>
      <c r="FH61" s="354"/>
      <c r="FI61" s="354"/>
      <c r="FJ61" s="355"/>
    </row>
    <row r="62" spans="1:166" s="382" customFormat="1" x14ac:dyDescent="0.2">
      <c r="A62" s="356" t="s">
        <v>193</v>
      </c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8"/>
      <c r="BI62" s="349">
        <f>SUM(BI49:BI61)</f>
        <v>12</v>
      </c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59">
        <f>SUM(BX49:BX61)</f>
        <v>0</v>
      </c>
      <c r="BY62" s="359"/>
      <c r="BZ62" s="359"/>
      <c r="CA62" s="359"/>
      <c r="CB62" s="359"/>
      <c r="CC62" s="359"/>
      <c r="CD62" s="359"/>
      <c r="CE62" s="359"/>
      <c r="CF62" s="359"/>
      <c r="CG62" s="359"/>
      <c r="CH62" s="359"/>
      <c r="CI62" s="359"/>
      <c r="CJ62" s="359"/>
      <c r="CK62" s="359"/>
      <c r="CL62" s="359"/>
      <c r="CM62" s="359">
        <f>SUM(CM49:CM61)</f>
        <v>38623</v>
      </c>
      <c r="CN62" s="359"/>
      <c r="CO62" s="359"/>
      <c r="CP62" s="359"/>
      <c r="CQ62" s="359"/>
      <c r="CR62" s="359"/>
      <c r="CS62" s="359"/>
      <c r="CT62" s="359"/>
      <c r="CU62" s="359"/>
      <c r="CV62" s="359"/>
      <c r="CW62" s="359"/>
      <c r="CX62" s="359">
        <f>SUM(CX49:CX61)</f>
        <v>5793.4499999999989</v>
      </c>
      <c r="CY62" s="359"/>
      <c r="CZ62" s="359"/>
      <c r="DA62" s="359"/>
      <c r="DB62" s="359"/>
      <c r="DC62" s="359"/>
      <c r="DD62" s="359"/>
      <c r="DE62" s="359"/>
      <c r="DF62" s="359"/>
      <c r="DG62" s="359"/>
      <c r="DH62" s="359"/>
      <c r="DI62" s="359"/>
      <c r="DJ62" s="359"/>
      <c r="DK62" s="359"/>
      <c r="DL62" s="359"/>
      <c r="DM62" s="359"/>
      <c r="DN62" s="359"/>
      <c r="DO62" s="359"/>
      <c r="DP62" s="359"/>
      <c r="DQ62" s="359"/>
      <c r="DR62" s="359"/>
      <c r="DS62" s="359"/>
      <c r="DT62" s="359">
        <f>SUM(DT49:DT61)</f>
        <v>40999.800000000003</v>
      </c>
      <c r="DU62" s="359"/>
      <c r="DV62" s="359"/>
      <c r="DW62" s="359"/>
      <c r="DX62" s="359"/>
      <c r="DY62" s="359"/>
      <c r="DZ62" s="359"/>
      <c r="EA62" s="359"/>
      <c r="EB62" s="359"/>
      <c r="EC62" s="359"/>
      <c r="ED62" s="359"/>
      <c r="EE62" s="359"/>
      <c r="EF62" s="359"/>
      <c r="EG62" s="359"/>
      <c r="EH62" s="359"/>
      <c r="EI62" s="359"/>
      <c r="EJ62" s="359"/>
      <c r="EK62" s="359"/>
      <c r="EL62" s="359"/>
      <c r="EM62" s="359"/>
      <c r="EN62" s="359"/>
      <c r="EO62" s="359"/>
      <c r="EP62" s="359"/>
      <c r="EQ62" s="359"/>
      <c r="ER62" s="359"/>
      <c r="ES62" s="359"/>
      <c r="ET62" s="359"/>
      <c r="EU62" s="359"/>
      <c r="EV62" s="347"/>
      <c r="EW62" s="347"/>
      <c r="EX62" s="347"/>
      <c r="EY62" s="347"/>
      <c r="EZ62" s="347"/>
      <c r="FA62" s="347"/>
      <c r="FB62" s="347"/>
      <c r="FC62" s="347"/>
      <c r="FD62" s="347"/>
      <c r="FE62" s="347"/>
      <c r="FF62" s="347"/>
      <c r="FG62" s="347"/>
      <c r="FH62" s="347"/>
      <c r="FI62" s="347"/>
      <c r="FJ62" s="347"/>
    </row>
    <row r="63" spans="1:166" s="382" customFormat="1" x14ac:dyDescent="0.2">
      <c r="A63" s="347" t="s">
        <v>281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59"/>
      <c r="BY63" s="359"/>
      <c r="BZ63" s="359"/>
      <c r="CA63" s="359"/>
      <c r="CB63" s="359"/>
      <c r="CC63" s="359"/>
      <c r="CD63" s="359"/>
      <c r="CE63" s="359"/>
      <c r="CF63" s="359"/>
      <c r="CG63" s="359"/>
      <c r="CH63" s="359"/>
      <c r="CI63" s="359"/>
      <c r="CJ63" s="359"/>
      <c r="CK63" s="359"/>
      <c r="CL63" s="359"/>
      <c r="CM63" s="359"/>
      <c r="CN63" s="359"/>
      <c r="CO63" s="359"/>
      <c r="CP63" s="359"/>
      <c r="CQ63" s="359"/>
      <c r="CR63" s="359"/>
      <c r="CS63" s="359"/>
      <c r="CT63" s="359"/>
      <c r="CU63" s="359"/>
      <c r="CV63" s="359"/>
      <c r="CW63" s="359"/>
      <c r="CX63" s="359"/>
      <c r="CY63" s="359"/>
      <c r="CZ63" s="359"/>
      <c r="DA63" s="359"/>
      <c r="DB63" s="359"/>
      <c r="DC63" s="359"/>
      <c r="DD63" s="359"/>
      <c r="DE63" s="359"/>
      <c r="DF63" s="359"/>
      <c r="DG63" s="359"/>
      <c r="DH63" s="359"/>
      <c r="DI63" s="359"/>
      <c r="DJ63" s="359"/>
      <c r="DK63" s="359"/>
      <c r="DL63" s="359"/>
      <c r="DM63" s="359"/>
      <c r="DN63" s="359"/>
      <c r="DO63" s="359"/>
      <c r="DP63" s="359"/>
      <c r="DQ63" s="359"/>
      <c r="DR63" s="359"/>
      <c r="DS63" s="359"/>
      <c r="DT63" s="359"/>
      <c r="DU63" s="359"/>
      <c r="DV63" s="359"/>
      <c r="DW63" s="359"/>
      <c r="DX63" s="359"/>
      <c r="DY63" s="359"/>
      <c r="DZ63" s="359"/>
      <c r="EA63" s="359"/>
      <c r="EB63" s="359"/>
      <c r="EC63" s="359"/>
      <c r="ED63" s="359"/>
      <c r="EE63" s="359"/>
      <c r="EF63" s="359"/>
      <c r="EG63" s="359"/>
      <c r="EH63" s="359"/>
      <c r="EI63" s="359"/>
      <c r="EJ63" s="359"/>
      <c r="EK63" s="359"/>
      <c r="EL63" s="359"/>
      <c r="EM63" s="359"/>
      <c r="EN63" s="359"/>
      <c r="EO63" s="359"/>
      <c r="EP63" s="359"/>
      <c r="EQ63" s="359"/>
      <c r="ER63" s="359"/>
      <c r="ES63" s="359"/>
      <c r="ET63" s="359"/>
      <c r="EU63" s="359"/>
      <c r="EV63" s="347"/>
      <c r="EW63" s="347"/>
      <c r="EX63" s="347"/>
      <c r="EY63" s="347"/>
      <c r="EZ63" s="347"/>
      <c r="FA63" s="347"/>
      <c r="FB63" s="347"/>
      <c r="FC63" s="347"/>
      <c r="FD63" s="347"/>
      <c r="FE63" s="347"/>
      <c r="FF63" s="347"/>
      <c r="FG63" s="347"/>
      <c r="FH63" s="347"/>
      <c r="FI63" s="347"/>
      <c r="FJ63" s="347"/>
    </row>
    <row r="64" spans="1:166" x14ac:dyDescent="0.2">
      <c r="A64" s="350"/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0" t="s">
        <v>197</v>
      </c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46">
        <v>1</v>
      </c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52"/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352">
        <v>2971</v>
      </c>
      <c r="CN64" s="352"/>
      <c r="CO64" s="352"/>
      <c r="CP64" s="352"/>
      <c r="CQ64" s="352"/>
      <c r="CR64" s="352"/>
      <c r="CS64" s="352"/>
      <c r="CT64" s="352"/>
      <c r="CU64" s="352"/>
      <c r="CV64" s="352"/>
      <c r="CW64" s="352"/>
      <c r="CX64" s="352">
        <f t="shared" si="0"/>
        <v>445.65</v>
      </c>
      <c r="CY64" s="352"/>
      <c r="CZ64" s="352"/>
      <c r="DA64" s="352"/>
      <c r="DB64" s="352"/>
      <c r="DC64" s="352"/>
      <c r="DD64" s="352"/>
      <c r="DE64" s="352"/>
      <c r="DF64" s="352"/>
      <c r="DG64" s="352"/>
      <c r="DH64" s="352"/>
      <c r="DI64" s="352"/>
      <c r="DJ64" s="352"/>
      <c r="DK64" s="352"/>
      <c r="DL64" s="352"/>
      <c r="DM64" s="352"/>
      <c r="DN64" s="352"/>
      <c r="DO64" s="352"/>
      <c r="DP64" s="352"/>
      <c r="DQ64" s="352"/>
      <c r="DR64" s="352"/>
      <c r="DS64" s="352"/>
      <c r="DT64" s="352">
        <f t="shared" si="1"/>
        <v>3416.65</v>
      </c>
      <c r="DU64" s="352"/>
      <c r="DV64" s="352"/>
      <c r="DW64" s="352"/>
      <c r="DX64" s="352"/>
      <c r="DY64" s="352"/>
      <c r="DZ64" s="352"/>
      <c r="EA64" s="352"/>
      <c r="EB64" s="352"/>
      <c r="EC64" s="352"/>
      <c r="ED64" s="352"/>
      <c r="EE64" s="352"/>
      <c r="EF64" s="352"/>
      <c r="EG64" s="352"/>
      <c r="EH64" s="352"/>
      <c r="EI64" s="352"/>
      <c r="EJ64" s="352"/>
      <c r="EK64" s="352"/>
      <c r="EL64" s="352"/>
      <c r="EM64" s="352"/>
      <c r="EN64" s="352"/>
      <c r="EO64" s="352"/>
      <c r="EP64" s="352"/>
      <c r="EQ64" s="352"/>
      <c r="ER64" s="352"/>
      <c r="ES64" s="352"/>
      <c r="ET64" s="352"/>
      <c r="EU64" s="352"/>
      <c r="EV64" s="350"/>
      <c r="EW64" s="350"/>
      <c r="EX64" s="350"/>
      <c r="EY64" s="350"/>
      <c r="EZ64" s="350"/>
      <c r="FA64" s="350"/>
      <c r="FB64" s="350"/>
      <c r="FC64" s="350"/>
      <c r="FD64" s="350"/>
      <c r="FE64" s="350"/>
      <c r="FF64" s="350"/>
      <c r="FG64" s="350"/>
      <c r="FH64" s="350"/>
      <c r="FI64" s="350"/>
      <c r="FJ64" s="350"/>
    </row>
    <row r="65" spans="1:166" x14ac:dyDescent="0.2">
      <c r="A65" s="350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0" t="s">
        <v>198</v>
      </c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46">
        <v>2.25</v>
      </c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52"/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  <c r="CJ65" s="352"/>
      <c r="CK65" s="352"/>
      <c r="CL65" s="352"/>
      <c r="CM65" s="352">
        <v>2971</v>
      </c>
      <c r="CN65" s="352"/>
      <c r="CO65" s="352"/>
      <c r="CP65" s="352"/>
      <c r="CQ65" s="352"/>
      <c r="CR65" s="352"/>
      <c r="CS65" s="352"/>
      <c r="CT65" s="352"/>
      <c r="CU65" s="352"/>
      <c r="CV65" s="352"/>
      <c r="CW65" s="352"/>
      <c r="CX65" s="352">
        <f t="shared" si="0"/>
        <v>445.65</v>
      </c>
      <c r="CY65" s="352"/>
      <c r="CZ65" s="352"/>
      <c r="DA65" s="352"/>
      <c r="DB65" s="352"/>
      <c r="DC65" s="352"/>
      <c r="DD65" s="352"/>
      <c r="DE65" s="352"/>
      <c r="DF65" s="352"/>
      <c r="DG65" s="352"/>
      <c r="DH65" s="352"/>
      <c r="DI65" s="352"/>
      <c r="DJ65" s="352"/>
      <c r="DK65" s="352"/>
      <c r="DL65" s="352"/>
      <c r="DM65" s="352"/>
      <c r="DN65" s="352"/>
      <c r="DO65" s="352"/>
      <c r="DP65" s="352"/>
      <c r="DQ65" s="352"/>
      <c r="DR65" s="352"/>
      <c r="DS65" s="352"/>
      <c r="DT65" s="352">
        <f t="shared" si="1"/>
        <v>7687.4625000000005</v>
      </c>
      <c r="DU65" s="352"/>
      <c r="DV65" s="352"/>
      <c r="DW65" s="352"/>
      <c r="DX65" s="352"/>
      <c r="DY65" s="352"/>
      <c r="DZ65" s="352"/>
      <c r="EA65" s="352"/>
      <c r="EB65" s="352"/>
      <c r="EC65" s="352"/>
      <c r="ED65" s="352"/>
      <c r="EE65" s="352"/>
      <c r="EF65" s="352"/>
      <c r="EG65" s="352"/>
      <c r="EH65" s="352"/>
      <c r="EI65" s="352"/>
      <c r="EJ65" s="352"/>
      <c r="EK65" s="352"/>
      <c r="EL65" s="352"/>
      <c r="EM65" s="352"/>
      <c r="EN65" s="352"/>
      <c r="EO65" s="352"/>
      <c r="EP65" s="352"/>
      <c r="EQ65" s="352"/>
      <c r="ER65" s="352"/>
      <c r="ES65" s="352"/>
      <c r="ET65" s="352"/>
      <c r="EU65" s="352"/>
      <c r="EV65" s="350"/>
      <c r="EW65" s="350"/>
      <c r="EX65" s="350"/>
      <c r="EY65" s="350"/>
      <c r="EZ65" s="350"/>
      <c r="FA65" s="350"/>
      <c r="FB65" s="350"/>
      <c r="FC65" s="350"/>
      <c r="FD65" s="350"/>
      <c r="FE65" s="350"/>
      <c r="FF65" s="350"/>
      <c r="FG65" s="350"/>
      <c r="FH65" s="350"/>
      <c r="FI65" s="350"/>
      <c r="FJ65" s="350"/>
    </row>
    <row r="66" spans="1:166" x14ac:dyDescent="0.2">
      <c r="A66" s="350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0" t="s">
        <v>200</v>
      </c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46">
        <v>1</v>
      </c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  <c r="BW66" s="346"/>
      <c r="BX66" s="352"/>
      <c r="BY66" s="352"/>
      <c r="BZ66" s="352"/>
      <c r="CA66" s="352"/>
      <c r="CB66" s="352"/>
      <c r="CC66" s="352"/>
      <c r="CD66" s="352"/>
      <c r="CE66" s="352"/>
      <c r="CF66" s="352"/>
      <c r="CG66" s="352"/>
      <c r="CH66" s="352"/>
      <c r="CI66" s="352"/>
      <c r="CJ66" s="352"/>
      <c r="CK66" s="352"/>
      <c r="CL66" s="352"/>
      <c r="CM66" s="352">
        <v>2971</v>
      </c>
      <c r="CN66" s="352"/>
      <c r="CO66" s="352"/>
      <c r="CP66" s="352"/>
      <c r="CQ66" s="352"/>
      <c r="CR66" s="352"/>
      <c r="CS66" s="352"/>
      <c r="CT66" s="352"/>
      <c r="CU66" s="352"/>
      <c r="CV66" s="352"/>
      <c r="CW66" s="352"/>
      <c r="CX66" s="352">
        <f t="shared" si="0"/>
        <v>445.65</v>
      </c>
      <c r="CY66" s="352"/>
      <c r="CZ66" s="352"/>
      <c r="DA66" s="352"/>
      <c r="DB66" s="352"/>
      <c r="DC66" s="352"/>
      <c r="DD66" s="352"/>
      <c r="DE66" s="352"/>
      <c r="DF66" s="352"/>
      <c r="DG66" s="352"/>
      <c r="DH66" s="352"/>
      <c r="DI66" s="352"/>
      <c r="DJ66" s="352"/>
      <c r="DK66" s="352"/>
      <c r="DL66" s="352"/>
      <c r="DM66" s="352"/>
      <c r="DN66" s="352"/>
      <c r="DO66" s="352"/>
      <c r="DP66" s="352"/>
      <c r="DQ66" s="352"/>
      <c r="DR66" s="352"/>
      <c r="DS66" s="352"/>
      <c r="DT66" s="352">
        <f t="shared" si="1"/>
        <v>3416.65</v>
      </c>
      <c r="DU66" s="352"/>
      <c r="DV66" s="352"/>
      <c r="DW66" s="352"/>
      <c r="DX66" s="352"/>
      <c r="DY66" s="352"/>
      <c r="DZ66" s="352"/>
      <c r="EA66" s="352"/>
      <c r="EB66" s="352"/>
      <c r="EC66" s="352"/>
      <c r="ED66" s="352"/>
      <c r="EE66" s="352"/>
      <c r="EF66" s="352"/>
      <c r="EG66" s="352"/>
      <c r="EH66" s="352"/>
      <c r="EI66" s="352"/>
      <c r="EJ66" s="352"/>
      <c r="EK66" s="352"/>
      <c r="EL66" s="352"/>
      <c r="EM66" s="352"/>
      <c r="EN66" s="352"/>
      <c r="EO66" s="352"/>
      <c r="EP66" s="352"/>
      <c r="EQ66" s="352"/>
      <c r="ER66" s="352"/>
      <c r="ES66" s="352"/>
      <c r="ET66" s="352"/>
      <c r="EU66" s="352"/>
      <c r="EV66" s="350"/>
      <c r="EW66" s="350"/>
      <c r="EX66" s="350"/>
      <c r="EY66" s="350"/>
      <c r="EZ66" s="350"/>
      <c r="FA66" s="350"/>
      <c r="FB66" s="350"/>
      <c r="FC66" s="350"/>
      <c r="FD66" s="350"/>
      <c r="FE66" s="350"/>
      <c r="FF66" s="350"/>
      <c r="FG66" s="350"/>
      <c r="FH66" s="350"/>
      <c r="FI66" s="350"/>
      <c r="FJ66" s="350"/>
    </row>
    <row r="67" spans="1:166" ht="24.75" customHeight="1" x14ac:dyDescent="0.2">
      <c r="A67" s="350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0" t="s">
        <v>282</v>
      </c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46">
        <v>2</v>
      </c>
      <c r="BJ67" s="346"/>
      <c r="BK67" s="346"/>
      <c r="BL67" s="346"/>
      <c r="BM67" s="346"/>
      <c r="BN67" s="346"/>
      <c r="BO67" s="346"/>
      <c r="BP67" s="346"/>
      <c r="BQ67" s="346"/>
      <c r="BR67" s="346"/>
      <c r="BS67" s="346"/>
      <c r="BT67" s="346"/>
      <c r="BU67" s="346"/>
      <c r="BV67" s="346"/>
      <c r="BW67" s="346"/>
      <c r="BX67" s="352"/>
      <c r="BY67" s="352"/>
      <c r="BZ67" s="352"/>
      <c r="CA67" s="352"/>
      <c r="CB67" s="352"/>
      <c r="CC67" s="352"/>
      <c r="CD67" s="352"/>
      <c r="CE67" s="352"/>
      <c r="CF67" s="352"/>
      <c r="CG67" s="352"/>
      <c r="CH67" s="352"/>
      <c r="CI67" s="352"/>
      <c r="CJ67" s="352"/>
      <c r="CK67" s="352"/>
      <c r="CL67" s="352"/>
      <c r="CM67" s="352">
        <v>2971</v>
      </c>
      <c r="CN67" s="352"/>
      <c r="CO67" s="352"/>
      <c r="CP67" s="352"/>
      <c r="CQ67" s="352"/>
      <c r="CR67" s="352"/>
      <c r="CS67" s="352"/>
      <c r="CT67" s="352"/>
      <c r="CU67" s="352"/>
      <c r="CV67" s="352"/>
      <c r="CW67" s="352"/>
      <c r="CX67" s="352">
        <f t="shared" si="0"/>
        <v>445.65</v>
      </c>
      <c r="CY67" s="352"/>
      <c r="CZ67" s="352"/>
      <c r="DA67" s="352"/>
      <c r="DB67" s="352"/>
      <c r="DC67" s="352"/>
      <c r="DD67" s="352"/>
      <c r="DE67" s="352"/>
      <c r="DF67" s="352"/>
      <c r="DG67" s="352"/>
      <c r="DH67" s="352"/>
      <c r="DI67" s="352"/>
      <c r="DJ67" s="352"/>
      <c r="DK67" s="352"/>
      <c r="DL67" s="352"/>
      <c r="DM67" s="352"/>
      <c r="DN67" s="352"/>
      <c r="DO67" s="352"/>
      <c r="DP67" s="352"/>
      <c r="DQ67" s="352"/>
      <c r="DR67" s="352"/>
      <c r="DS67" s="352"/>
      <c r="DT67" s="352">
        <f t="shared" si="1"/>
        <v>6833.3</v>
      </c>
      <c r="DU67" s="352"/>
      <c r="DV67" s="352"/>
      <c r="DW67" s="352"/>
      <c r="DX67" s="352"/>
      <c r="DY67" s="352"/>
      <c r="DZ67" s="352"/>
      <c r="EA67" s="352"/>
      <c r="EB67" s="352"/>
      <c r="EC67" s="352"/>
      <c r="ED67" s="352"/>
      <c r="EE67" s="352"/>
      <c r="EF67" s="352"/>
      <c r="EG67" s="352"/>
      <c r="EH67" s="352"/>
      <c r="EI67" s="352"/>
      <c r="EJ67" s="352"/>
      <c r="EK67" s="352"/>
      <c r="EL67" s="352"/>
      <c r="EM67" s="352"/>
      <c r="EN67" s="352"/>
      <c r="EO67" s="352"/>
      <c r="EP67" s="352"/>
      <c r="EQ67" s="352"/>
      <c r="ER67" s="352"/>
      <c r="ES67" s="352"/>
      <c r="ET67" s="352"/>
      <c r="EU67" s="352"/>
      <c r="EV67" s="350"/>
      <c r="EW67" s="350"/>
      <c r="EX67" s="350"/>
      <c r="EY67" s="350"/>
      <c r="EZ67" s="350"/>
      <c r="FA67" s="350"/>
      <c r="FB67" s="350"/>
      <c r="FC67" s="350"/>
      <c r="FD67" s="350"/>
      <c r="FE67" s="350"/>
      <c r="FF67" s="350"/>
      <c r="FG67" s="350"/>
      <c r="FH67" s="350"/>
      <c r="FI67" s="350"/>
      <c r="FJ67" s="350"/>
    </row>
    <row r="68" spans="1:166" x14ac:dyDescent="0.2">
      <c r="A68" s="350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0" t="s">
        <v>202</v>
      </c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46">
        <v>3</v>
      </c>
      <c r="BJ68" s="346"/>
      <c r="BK68" s="346"/>
      <c r="BL68" s="346"/>
      <c r="BM68" s="346"/>
      <c r="BN68" s="346"/>
      <c r="BO68" s="346"/>
      <c r="BP68" s="346"/>
      <c r="BQ68" s="346"/>
      <c r="BR68" s="346"/>
      <c r="BS68" s="346"/>
      <c r="BT68" s="346"/>
      <c r="BU68" s="346"/>
      <c r="BV68" s="346"/>
      <c r="BW68" s="346"/>
      <c r="BX68" s="352"/>
      <c r="BY68" s="352"/>
      <c r="BZ68" s="352"/>
      <c r="CA68" s="352"/>
      <c r="CB68" s="352"/>
      <c r="CC68" s="352"/>
      <c r="CD68" s="352"/>
      <c r="CE68" s="352"/>
      <c r="CF68" s="352"/>
      <c r="CG68" s="352"/>
      <c r="CH68" s="352"/>
      <c r="CI68" s="352"/>
      <c r="CJ68" s="352"/>
      <c r="CK68" s="352"/>
      <c r="CL68" s="352"/>
      <c r="CM68" s="352">
        <v>2971</v>
      </c>
      <c r="CN68" s="352"/>
      <c r="CO68" s="352"/>
      <c r="CP68" s="352"/>
      <c r="CQ68" s="352"/>
      <c r="CR68" s="352"/>
      <c r="CS68" s="352"/>
      <c r="CT68" s="352"/>
      <c r="CU68" s="352"/>
      <c r="CV68" s="352"/>
      <c r="CW68" s="352"/>
      <c r="CX68" s="352">
        <f t="shared" si="0"/>
        <v>445.65</v>
      </c>
      <c r="CY68" s="352"/>
      <c r="CZ68" s="352"/>
      <c r="DA68" s="352"/>
      <c r="DB68" s="352"/>
      <c r="DC68" s="352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2"/>
      <c r="DQ68" s="352"/>
      <c r="DR68" s="352"/>
      <c r="DS68" s="352"/>
      <c r="DT68" s="352">
        <f t="shared" si="1"/>
        <v>10249.950000000001</v>
      </c>
      <c r="DU68" s="352"/>
      <c r="DV68" s="352"/>
      <c r="DW68" s="352"/>
      <c r="DX68" s="352"/>
      <c r="DY68" s="352"/>
      <c r="DZ68" s="352"/>
      <c r="EA68" s="352"/>
      <c r="EB68" s="352"/>
      <c r="EC68" s="352"/>
      <c r="ED68" s="352"/>
      <c r="EE68" s="352"/>
      <c r="EF68" s="352"/>
      <c r="EG68" s="352"/>
      <c r="EH68" s="352"/>
      <c r="EI68" s="352"/>
      <c r="EJ68" s="352"/>
      <c r="EK68" s="352"/>
      <c r="EL68" s="352"/>
      <c r="EM68" s="352"/>
      <c r="EN68" s="352"/>
      <c r="EO68" s="352"/>
      <c r="EP68" s="352"/>
      <c r="EQ68" s="352"/>
      <c r="ER68" s="352"/>
      <c r="ES68" s="352"/>
      <c r="ET68" s="352"/>
      <c r="EU68" s="352"/>
      <c r="EV68" s="350"/>
      <c r="EW68" s="350"/>
      <c r="EX68" s="350"/>
      <c r="EY68" s="350"/>
      <c r="EZ68" s="350"/>
      <c r="FA68" s="350"/>
      <c r="FB68" s="350"/>
      <c r="FC68" s="350"/>
      <c r="FD68" s="350"/>
      <c r="FE68" s="350"/>
      <c r="FF68" s="350"/>
      <c r="FG68" s="350"/>
      <c r="FH68" s="350"/>
      <c r="FI68" s="350"/>
      <c r="FJ68" s="350"/>
    </row>
    <row r="69" spans="1:166" x14ac:dyDescent="0.2">
      <c r="A69" s="350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0" t="s">
        <v>283</v>
      </c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46">
        <v>3</v>
      </c>
      <c r="BJ69" s="346"/>
      <c r="BK69" s="346"/>
      <c r="BL69" s="346"/>
      <c r="BM69" s="346"/>
      <c r="BN69" s="346"/>
      <c r="BO69" s="346"/>
      <c r="BP69" s="346"/>
      <c r="BQ69" s="346"/>
      <c r="BR69" s="346"/>
      <c r="BS69" s="346"/>
      <c r="BT69" s="346"/>
      <c r="BU69" s="346"/>
      <c r="BV69" s="346"/>
      <c r="BW69" s="346"/>
      <c r="BX69" s="352"/>
      <c r="BY69" s="352"/>
      <c r="BZ69" s="352"/>
      <c r="CA69" s="352"/>
      <c r="CB69" s="352"/>
      <c r="CC69" s="352"/>
      <c r="CD69" s="352"/>
      <c r="CE69" s="352"/>
      <c r="CF69" s="352"/>
      <c r="CG69" s="352"/>
      <c r="CH69" s="352"/>
      <c r="CI69" s="352"/>
      <c r="CJ69" s="352"/>
      <c r="CK69" s="352"/>
      <c r="CL69" s="352"/>
      <c r="CM69" s="352">
        <v>2971</v>
      </c>
      <c r="CN69" s="352"/>
      <c r="CO69" s="352"/>
      <c r="CP69" s="352"/>
      <c r="CQ69" s="352"/>
      <c r="CR69" s="352"/>
      <c r="CS69" s="352"/>
      <c r="CT69" s="352"/>
      <c r="CU69" s="352"/>
      <c r="CV69" s="352"/>
      <c r="CW69" s="352"/>
      <c r="CX69" s="352">
        <f t="shared" si="0"/>
        <v>445.65</v>
      </c>
      <c r="CY69" s="352"/>
      <c r="CZ69" s="352"/>
      <c r="DA69" s="352"/>
      <c r="DB69" s="352"/>
      <c r="DC69" s="352"/>
      <c r="DD69" s="352"/>
      <c r="DE69" s="352"/>
      <c r="DF69" s="352"/>
      <c r="DG69" s="352"/>
      <c r="DH69" s="352"/>
      <c r="DI69" s="352"/>
      <c r="DJ69" s="352"/>
      <c r="DK69" s="352"/>
      <c r="DL69" s="352"/>
      <c r="DM69" s="352"/>
      <c r="DN69" s="352"/>
      <c r="DO69" s="352"/>
      <c r="DP69" s="352"/>
      <c r="DQ69" s="352"/>
      <c r="DR69" s="352"/>
      <c r="DS69" s="352"/>
      <c r="DT69" s="352">
        <f t="shared" si="1"/>
        <v>10249.950000000001</v>
      </c>
      <c r="DU69" s="352"/>
      <c r="DV69" s="352"/>
      <c r="DW69" s="352"/>
      <c r="DX69" s="352"/>
      <c r="DY69" s="352"/>
      <c r="DZ69" s="352"/>
      <c r="EA69" s="352"/>
      <c r="EB69" s="352"/>
      <c r="EC69" s="352"/>
      <c r="ED69" s="352"/>
      <c r="EE69" s="352"/>
      <c r="EF69" s="352"/>
      <c r="EG69" s="352"/>
      <c r="EH69" s="352"/>
      <c r="EI69" s="352"/>
      <c r="EJ69" s="352"/>
      <c r="EK69" s="352"/>
      <c r="EL69" s="352"/>
      <c r="EM69" s="352"/>
      <c r="EN69" s="352"/>
      <c r="EO69" s="352"/>
      <c r="EP69" s="352"/>
      <c r="EQ69" s="352"/>
      <c r="ER69" s="352"/>
      <c r="ES69" s="352"/>
      <c r="ET69" s="352"/>
      <c r="EU69" s="352"/>
      <c r="EV69" s="350"/>
      <c r="EW69" s="350"/>
      <c r="EX69" s="350"/>
      <c r="EY69" s="350"/>
      <c r="EZ69" s="350"/>
      <c r="FA69" s="350"/>
      <c r="FB69" s="350"/>
      <c r="FC69" s="350"/>
      <c r="FD69" s="350"/>
      <c r="FE69" s="350"/>
      <c r="FF69" s="350"/>
      <c r="FG69" s="350"/>
      <c r="FH69" s="350"/>
      <c r="FI69" s="350"/>
      <c r="FJ69" s="350"/>
    </row>
    <row r="70" spans="1:166" ht="29.25" customHeight="1" x14ac:dyDescent="0.2">
      <c r="A70" s="350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0" t="s">
        <v>284</v>
      </c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46">
        <v>1</v>
      </c>
      <c r="BJ70" s="346"/>
      <c r="BK70" s="346"/>
      <c r="BL70" s="346"/>
      <c r="BM70" s="346"/>
      <c r="BN70" s="346"/>
      <c r="BO70" s="346"/>
      <c r="BP70" s="346"/>
      <c r="BQ70" s="346"/>
      <c r="BR70" s="346"/>
      <c r="BS70" s="346"/>
      <c r="BT70" s="346"/>
      <c r="BU70" s="346"/>
      <c r="BV70" s="346"/>
      <c r="BW70" s="346"/>
      <c r="BX70" s="352"/>
      <c r="BY70" s="352"/>
      <c r="BZ70" s="352"/>
      <c r="CA70" s="352"/>
      <c r="CB70" s="352"/>
      <c r="CC70" s="352"/>
      <c r="CD70" s="352"/>
      <c r="CE70" s="352"/>
      <c r="CF70" s="352"/>
      <c r="CG70" s="352"/>
      <c r="CH70" s="352"/>
      <c r="CI70" s="352"/>
      <c r="CJ70" s="352"/>
      <c r="CK70" s="352"/>
      <c r="CL70" s="352"/>
      <c r="CM70" s="352">
        <v>2971</v>
      </c>
      <c r="CN70" s="352"/>
      <c r="CO70" s="352"/>
      <c r="CP70" s="352"/>
      <c r="CQ70" s="352"/>
      <c r="CR70" s="352"/>
      <c r="CS70" s="352"/>
      <c r="CT70" s="352"/>
      <c r="CU70" s="352"/>
      <c r="CV70" s="352"/>
      <c r="CW70" s="352"/>
      <c r="CX70" s="352">
        <f t="shared" si="0"/>
        <v>445.65</v>
      </c>
      <c r="CY70" s="352"/>
      <c r="CZ70" s="352"/>
      <c r="DA70" s="352"/>
      <c r="DB70" s="352"/>
      <c r="DC70" s="352"/>
      <c r="DD70" s="352"/>
      <c r="DE70" s="352"/>
      <c r="DF70" s="352"/>
      <c r="DG70" s="352"/>
      <c r="DH70" s="352"/>
      <c r="DI70" s="352"/>
      <c r="DJ70" s="352"/>
      <c r="DK70" s="352"/>
      <c r="DL70" s="352"/>
      <c r="DM70" s="352"/>
      <c r="DN70" s="352"/>
      <c r="DO70" s="352"/>
      <c r="DP70" s="352"/>
      <c r="DQ70" s="352"/>
      <c r="DR70" s="352"/>
      <c r="DS70" s="352"/>
      <c r="DT70" s="352">
        <f t="shared" si="1"/>
        <v>3416.65</v>
      </c>
      <c r="DU70" s="352"/>
      <c r="DV70" s="352"/>
      <c r="DW70" s="352"/>
      <c r="DX70" s="352"/>
      <c r="DY70" s="352"/>
      <c r="DZ70" s="352"/>
      <c r="EA70" s="352"/>
      <c r="EB70" s="352"/>
      <c r="EC70" s="352"/>
      <c r="ED70" s="352"/>
      <c r="EE70" s="352"/>
      <c r="EF70" s="352"/>
      <c r="EG70" s="352"/>
      <c r="EH70" s="352"/>
      <c r="EI70" s="352"/>
      <c r="EJ70" s="352"/>
      <c r="EK70" s="352"/>
      <c r="EL70" s="352"/>
      <c r="EM70" s="352"/>
      <c r="EN70" s="352"/>
      <c r="EO70" s="352"/>
      <c r="EP70" s="352"/>
      <c r="EQ70" s="352"/>
      <c r="ER70" s="352"/>
      <c r="ES70" s="352"/>
      <c r="ET70" s="352"/>
      <c r="EU70" s="352"/>
      <c r="EV70" s="350"/>
      <c r="EW70" s="350"/>
      <c r="EX70" s="350"/>
      <c r="EY70" s="350"/>
      <c r="EZ70" s="350"/>
      <c r="FA70" s="350"/>
      <c r="FB70" s="350"/>
      <c r="FC70" s="350"/>
      <c r="FD70" s="350"/>
      <c r="FE70" s="350"/>
      <c r="FF70" s="350"/>
      <c r="FG70" s="350"/>
      <c r="FH70" s="350"/>
      <c r="FI70" s="350"/>
      <c r="FJ70" s="350"/>
    </row>
    <row r="71" spans="1:166" ht="18.75" customHeight="1" x14ac:dyDescent="0.2">
      <c r="A71" s="350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0" t="s">
        <v>203</v>
      </c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46">
        <v>0.5</v>
      </c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52"/>
      <c r="BY71" s="352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>
        <v>2971</v>
      </c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>
        <f t="shared" si="0"/>
        <v>445.65</v>
      </c>
      <c r="CY71" s="352"/>
      <c r="CZ71" s="352"/>
      <c r="DA71" s="352"/>
      <c r="DB71" s="352"/>
      <c r="DC71" s="352"/>
      <c r="DD71" s="352"/>
      <c r="DE71" s="352"/>
      <c r="DF71" s="352"/>
      <c r="DG71" s="352"/>
      <c r="DH71" s="352"/>
      <c r="DI71" s="352"/>
      <c r="DJ71" s="352"/>
      <c r="DK71" s="352"/>
      <c r="DL71" s="352"/>
      <c r="DM71" s="352"/>
      <c r="DN71" s="352"/>
      <c r="DO71" s="352"/>
      <c r="DP71" s="352"/>
      <c r="DQ71" s="352"/>
      <c r="DR71" s="352"/>
      <c r="DS71" s="352"/>
      <c r="DT71" s="352">
        <f t="shared" si="1"/>
        <v>1708.325</v>
      </c>
      <c r="DU71" s="352"/>
      <c r="DV71" s="352"/>
      <c r="DW71" s="352"/>
      <c r="DX71" s="352"/>
      <c r="DY71" s="352"/>
      <c r="DZ71" s="352"/>
      <c r="EA71" s="352"/>
      <c r="EB71" s="352"/>
      <c r="EC71" s="352"/>
      <c r="ED71" s="352"/>
      <c r="EE71" s="352"/>
      <c r="EF71" s="352"/>
      <c r="EG71" s="352"/>
      <c r="EH71" s="352"/>
      <c r="EI71" s="352"/>
      <c r="EJ71" s="352"/>
      <c r="EK71" s="352"/>
      <c r="EL71" s="352"/>
      <c r="EM71" s="352"/>
      <c r="EN71" s="352"/>
      <c r="EO71" s="352"/>
      <c r="EP71" s="352"/>
      <c r="EQ71" s="352"/>
      <c r="ER71" s="352"/>
      <c r="ES71" s="352"/>
      <c r="ET71" s="352"/>
      <c r="EU71" s="352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</row>
    <row r="72" spans="1:166" ht="17.25" customHeight="1" x14ac:dyDescent="0.2">
      <c r="A72" s="350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0" t="s">
        <v>204</v>
      </c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46">
        <v>1</v>
      </c>
      <c r="BJ72" s="346"/>
      <c r="BK72" s="346"/>
      <c r="BL72" s="346"/>
      <c r="BM72" s="346"/>
      <c r="BN72" s="346"/>
      <c r="BO72" s="346"/>
      <c r="BP72" s="346"/>
      <c r="BQ72" s="346"/>
      <c r="BR72" s="346"/>
      <c r="BS72" s="346"/>
      <c r="BT72" s="346"/>
      <c r="BU72" s="346"/>
      <c r="BV72" s="346"/>
      <c r="BW72" s="346"/>
      <c r="BX72" s="352"/>
      <c r="BY72" s="352"/>
      <c r="BZ72" s="352"/>
      <c r="CA72" s="352"/>
      <c r="CB72" s="352"/>
      <c r="CC72" s="352"/>
      <c r="CD72" s="352"/>
      <c r="CE72" s="352"/>
      <c r="CF72" s="352"/>
      <c r="CG72" s="352"/>
      <c r="CH72" s="352"/>
      <c r="CI72" s="352"/>
      <c r="CJ72" s="352"/>
      <c r="CK72" s="352"/>
      <c r="CL72" s="352"/>
      <c r="CM72" s="352">
        <v>2971</v>
      </c>
      <c r="CN72" s="352"/>
      <c r="CO72" s="352"/>
      <c r="CP72" s="352"/>
      <c r="CQ72" s="352"/>
      <c r="CR72" s="352"/>
      <c r="CS72" s="352"/>
      <c r="CT72" s="352"/>
      <c r="CU72" s="352"/>
      <c r="CV72" s="352"/>
      <c r="CW72" s="352"/>
      <c r="CX72" s="352">
        <f t="shared" si="0"/>
        <v>445.65</v>
      </c>
      <c r="CY72" s="352"/>
      <c r="CZ72" s="352"/>
      <c r="DA72" s="352"/>
      <c r="DB72" s="352"/>
      <c r="DC72" s="352"/>
      <c r="DD72" s="352"/>
      <c r="DE72" s="352"/>
      <c r="DF72" s="352"/>
      <c r="DG72" s="352"/>
      <c r="DH72" s="352"/>
      <c r="DI72" s="352"/>
      <c r="DJ72" s="352"/>
      <c r="DK72" s="352"/>
      <c r="DL72" s="352"/>
      <c r="DM72" s="352"/>
      <c r="DN72" s="352"/>
      <c r="DO72" s="352"/>
      <c r="DP72" s="352"/>
      <c r="DQ72" s="352"/>
      <c r="DR72" s="352"/>
      <c r="DS72" s="352"/>
      <c r="DT72" s="352">
        <f t="shared" si="1"/>
        <v>3416.65</v>
      </c>
      <c r="DU72" s="352"/>
      <c r="DV72" s="352"/>
      <c r="DW72" s="352"/>
      <c r="DX72" s="352"/>
      <c r="DY72" s="352"/>
      <c r="DZ72" s="352"/>
      <c r="EA72" s="352"/>
      <c r="EB72" s="352"/>
      <c r="EC72" s="352"/>
      <c r="ED72" s="352"/>
      <c r="EE72" s="352"/>
      <c r="EF72" s="352"/>
      <c r="EG72" s="352"/>
      <c r="EH72" s="352"/>
      <c r="EI72" s="352"/>
      <c r="EJ72" s="352"/>
      <c r="EK72" s="352"/>
      <c r="EL72" s="352"/>
      <c r="EM72" s="352"/>
      <c r="EN72" s="352"/>
      <c r="EO72" s="352"/>
      <c r="EP72" s="352"/>
      <c r="EQ72" s="352"/>
      <c r="ER72" s="352"/>
      <c r="ES72" s="352"/>
      <c r="ET72" s="352"/>
      <c r="EU72" s="352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</row>
    <row r="73" spans="1:166" x14ac:dyDescent="0.2">
      <c r="A73" s="350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0" t="s">
        <v>206</v>
      </c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46">
        <v>1</v>
      </c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346"/>
      <c r="BW73" s="346"/>
      <c r="BX73" s="352"/>
      <c r="BY73" s="352"/>
      <c r="BZ73" s="352"/>
      <c r="CA73" s="352"/>
      <c r="CB73" s="352"/>
      <c r="CC73" s="352"/>
      <c r="CD73" s="352"/>
      <c r="CE73" s="352"/>
      <c r="CF73" s="352"/>
      <c r="CG73" s="352"/>
      <c r="CH73" s="352"/>
      <c r="CI73" s="352"/>
      <c r="CJ73" s="352"/>
      <c r="CK73" s="352"/>
      <c r="CL73" s="352"/>
      <c r="CM73" s="352">
        <v>2971</v>
      </c>
      <c r="CN73" s="352"/>
      <c r="CO73" s="352"/>
      <c r="CP73" s="352"/>
      <c r="CQ73" s="352"/>
      <c r="CR73" s="352"/>
      <c r="CS73" s="352"/>
      <c r="CT73" s="352"/>
      <c r="CU73" s="352"/>
      <c r="CV73" s="352"/>
      <c r="CW73" s="352"/>
      <c r="CX73" s="352">
        <f t="shared" si="0"/>
        <v>445.65</v>
      </c>
      <c r="CY73" s="352"/>
      <c r="CZ73" s="352"/>
      <c r="DA73" s="352"/>
      <c r="DB73" s="352"/>
      <c r="DC73" s="352"/>
      <c r="DD73" s="352"/>
      <c r="DE73" s="352"/>
      <c r="DF73" s="352"/>
      <c r="DG73" s="352"/>
      <c r="DH73" s="352"/>
      <c r="DI73" s="352"/>
      <c r="DJ73" s="352"/>
      <c r="DK73" s="352"/>
      <c r="DL73" s="352"/>
      <c r="DM73" s="352"/>
      <c r="DN73" s="352"/>
      <c r="DO73" s="352"/>
      <c r="DP73" s="352"/>
      <c r="DQ73" s="352"/>
      <c r="DR73" s="352"/>
      <c r="DS73" s="352"/>
      <c r="DT73" s="352">
        <f t="shared" si="1"/>
        <v>3416.65</v>
      </c>
      <c r="DU73" s="352"/>
      <c r="DV73" s="352"/>
      <c r="DW73" s="352"/>
      <c r="DX73" s="352"/>
      <c r="DY73" s="352"/>
      <c r="DZ73" s="352"/>
      <c r="EA73" s="352"/>
      <c r="EB73" s="352"/>
      <c r="EC73" s="352"/>
      <c r="ED73" s="352"/>
      <c r="EE73" s="352"/>
      <c r="EF73" s="352"/>
      <c r="EG73" s="352"/>
      <c r="EH73" s="352"/>
      <c r="EI73" s="352"/>
      <c r="EJ73" s="352"/>
      <c r="EK73" s="352"/>
      <c r="EL73" s="352"/>
      <c r="EM73" s="352"/>
      <c r="EN73" s="352"/>
      <c r="EO73" s="352"/>
      <c r="EP73" s="352"/>
      <c r="EQ73" s="352"/>
      <c r="ER73" s="352"/>
      <c r="ES73" s="352"/>
      <c r="ET73" s="352"/>
      <c r="EU73" s="352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</row>
    <row r="74" spans="1:166" x14ac:dyDescent="0.2">
      <c r="A74" s="350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0" t="s">
        <v>208</v>
      </c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46">
        <v>2</v>
      </c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46"/>
      <c r="BU74" s="346"/>
      <c r="BV74" s="346"/>
      <c r="BW74" s="346"/>
      <c r="BX74" s="352"/>
      <c r="BY74" s="352"/>
      <c r="BZ74" s="352"/>
      <c r="CA74" s="352"/>
      <c r="CB74" s="352"/>
      <c r="CC74" s="352"/>
      <c r="CD74" s="352"/>
      <c r="CE74" s="352"/>
      <c r="CF74" s="352"/>
      <c r="CG74" s="352"/>
      <c r="CH74" s="352"/>
      <c r="CI74" s="352"/>
      <c r="CJ74" s="352"/>
      <c r="CK74" s="352"/>
      <c r="CL74" s="352"/>
      <c r="CM74" s="352">
        <v>2971</v>
      </c>
      <c r="CN74" s="352"/>
      <c r="CO74" s="352"/>
      <c r="CP74" s="352"/>
      <c r="CQ74" s="352"/>
      <c r="CR74" s="352"/>
      <c r="CS74" s="352"/>
      <c r="CT74" s="352"/>
      <c r="CU74" s="352"/>
      <c r="CV74" s="352"/>
      <c r="CW74" s="352"/>
      <c r="CX74" s="352">
        <f t="shared" si="0"/>
        <v>445.65</v>
      </c>
      <c r="CY74" s="352"/>
      <c r="CZ74" s="352"/>
      <c r="DA74" s="352"/>
      <c r="DB74" s="352"/>
      <c r="DC74" s="352"/>
      <c r="DD74" s="352"/>
      <c r="DE74" s="352"/>
      <c r="DF74" s="352"/>
      <c r="DG74" s="352"/>
      <c r="DH74" s="352"/>
      <c r="DI74" s="352"/>
      <c r="DJ74" s="352"/>
      <c r="DK74" s="352"/>
      <c r="DL74" s="352"/>
      <c r="DM74" s="352"/>
      <c r="DN74" s="352"/>
      <c r="DO74" s="352"/>
      <c r="DP74" s="352"/>
      <c r="DQ74" s="352"/>
      <c r="DR74" s="352"/>
      <c r="DS74" s="352"/>
      <c r="DT74" s="352">
        <f t="shared" si="1"/>
        <v>6833.3</v>
      </c>
      <c r="DU74" s="352"/>
      <c r="DV74" s="352"/>
      <c r="DW74" s="352"/>
      <c r="DX74" s="352"/>
      <c r="DY74" s="352"/>
      <c r="DZ74" s="352"/>
      <c r="EA74" s="352"/>
      <c r="EB74" s="352"/>
      <c r="EC74" s="352"/>
      <c r="ED74" s="352"/>
      <c r="EE74" s="352"/>
      <c r="EF74" s="352"/>
      <c r="EG74" s="352"/>
      <c r="EH74" s="352"/>
      <c r="EI74" s="352"/>
      <c r="EJ74" s="352"/>
      <c r="EK74" s="352"/>
      <c r="EL74" s="352"/>
      <c r="EM74" s="352"/>
      <c r="EN74" s="352"/>
      <c r="EO74" s="352"/>
      <c r="EP74" s="352"/>
      <c r="EQ74" s="352"/>
      <c r="ER74" s="352"/>
      <c r="ES74" s="352"/>
      <c r="ET74" s="352"/>
      <c r="EU74" s="352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</row>
    <row r="75" spans="1:166" x14ac:dyDescent="0.2">
      <c r="A75" s="350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0" t="s">
        <v>285</v>
      </c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46">
        <v>1</v>
      </c>
      <c r="BJ75" s="346"/>
      <c r="BK75" s="346"/>
      <c r="BL75" s="346"/>
      <c r="BM75" s="346"/>
      <c r="BN75" s="346"/>
      <c r="BO75" s="346"/>
      <c r="BP75" s="346"/>
      <c r="BQ75" s="346"/>
      <c r="BR75" s="346"/>
      <c r="BS75" s="346"/>
      <c r="BT75" s="346"/>
      <c r="BU75" s="346"/>
      <c r="BV75" s="346"/>
      <c r="BW75" s="346"/>
      <c r="BX75" s="352"/>
      <c r="BY75" s="352"/>
      <c r="BZ75" s="352"/>
      <c r="CA75" s="352"/>
      <c r="CB75" s="352"/>
      <c r="CC75" s="352"/>
      <c r="CD75" s="352"/>
      <c r="CE75" s="352"/>
      <c r="CF75" s="352"/>
      <c r="CG75" s="352"/>
      <c r="CH75" s="352"/>
      <c r="CI75" s="352"/>
      <c r="CJ75" s="352"/>
      <c r="CK75" s="352"/>
      <c r="CL75" s="352"/>
      <c r="CM75" s="352">
        <v>2971</v>
      </c>
      <c r="CN75" s="352"/>
      <c r="CO75" s="352"/>
      <c r="CP75" s="352"/>
      <c r="CQ75" s="352"/>
      <c r="CR75" s="352"/>
      <c r="CS75" s="352"/>
      <c r="CT75" s="352"/>
      <c r="CU75" s="352"/>
      <c r="CV75" s="352"/>
      <c r="CW75" s="352"/>
      <c r="CX75" s="352">
        <f t="shared" si="0"/>
        <v>445.65</v>
      </c>
      <c r="CY75" s="352"/>
      <c r="CZ75" s="352"/>
      <c r="DA75" s="352"/>
      <c r="DB75" s="352"/>
      <c r="DC75" s="352"/>
      <c r="DD75" s="352"/>
      <c r="DE75" s="352"/>
      <c r="DF75" s="352"/>
      <c r="DG75" s="352"/>
      <c r="DH75" s="352"/>
      <c r="DI75" s="352"/>
      <c r="DJ75" s="352"/>
      <c r="DK75" s="352"/>
      <c r="DL75" s="352"/>
      <c r="DM75" s="352"/>
      <c r="DN75" s="352"/>
      <c r="DO75" s="352"/>
      <c r="DP75" s="352"/>
      <c r="DQ75" s="352"/>
      <c r="DR75" s="352"/>
      <c r="DS75" s="352"/>
      <c r="DT75" s="352">
        <f>(BX75+CM75+CX75)*BI75+0.13</f>
        <v>3416.78</v>
      </c>
      <c r="DU75" s="352"/>
      <c r="DV75" s="352"/>
      <c r="DW75" s="352"/>
      <c r="DX75" s="352"/>
      <c r="DY75" s="352"/>
      <c r="DZ75" s="352"/>
      <c r="EA75" s="352"/>
      <c r="EB75" s="352"/>
      <c r="EC75" s="352"/>
      <c r="ED75" s="352"/>
      <c r="EE75" s="352"/>
      <c r="EF75" s="352"/>
      <c r="EG75" s="352"/>
      <c r="EH75" s="352"/>
      <c r="EI75" s="352"/>
      <c r="EJ75" s="352"/>
      <c r="EK75" s="352"/>
      <c r="EL75" s="352"/>
      <c r="EM75" s="352"/>
      <c r="EN75" s="352"/>
      <c r="EO75" s="352"/>
      <c r="EP75" s="352"/>
      <c r="EQ75" s="352"/>
      <c r="ER75" s="352"/>
      <c r="ES75" s="352"/>
      <c r="ET75" s="352"/>
      <c r="EU75" s="352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</row>
    <row r="76" spans="1:166" s="382" customFormat="1" x14ac:dyDescent="0.2">
      <c r="A76" s="356" t="s">
        <v>193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8"/>
      <c r="BI76" s="349">
        <f>SUM(BI64:BI75)</f>
        <v>18.75</v>
      </c>
      <c r="BJ76" s="349"/>
      <c r="BK76" s="349"/>
      <c r="BL76" s="349"/>
      <c r="BM76" s="349"/>
      <c r="BN76" s="349"/>
      <c r="BO76" s="349"/>
      <c r="BP76" s="349"/>
      <c r="BQ76" s="349"/>
      <c r="BR76" s="349"/>
      <c r="BS76" s="349"/>
      <c r="BT76" s="349"/>
      <c r="BU76" s="349"/>
      <c r="BV76" s="349"/>
      <c r="BW76" s="349"/>
      <c r="BX76" s="359">
        <f>SUM(BX64:BX75)</f>
        <v>0</v>
      </c>
      <c r="BY76" s="359"/>
      <c r="BZ76" s="359"/>
      <c r="CA76" s="359"/>
      <c r="CB76" s="359"/>
      <c r="CC76" s="359"/>
      <c r="CD76" s="359"/>
      <c r="CE76" s="359"/>
      <c r="CF76" s="359"/>
      <c r="CG76" s="359"/>
      <c r="CH76" s="359"/>
      <c r="CI76" s="359"/>
      <c r="CJ76" s="359"/>
      <c r="CK76" s="359"/>
      <c r="CL76" s="359"/>
      <c r="CM76" s="369">
        <f>SUM(CM64:CM75)</f>
        <v>35652</v>
      </c>
      <c r="CN76" s="370"/>
      <c r="CO76" s="370"/>
      <c r="CP76" s="370"/>
      <c r="CQ76" s="370"/>
      <c r="CR76" s="370"/>
      <c r="CS76" s="370"/>
      <c r="CT76" s="370"/>
      <c r="CU76" s="370"/>
      <c r="CV76" s="370"/>
      <c r="CW76" s="371"/>
      <c r="CX76" s="359">
        <f>SUM(CX64:CX75)</f>
        <v>5347.7999999999993</v>
      </c>
      <c r="CY76" s="359"/>
      <c r="CZ76" s="359"/>
      <c r="DA76" s="359"/>
      <c r="DB76" s="359"/>
      <c r="DC76" s="359"/>
      <c r="DD76" s="359"/>
      <c r="DE76" s="359"/>
      <c r="DF76" s="359"/>
      <c r="DG76" s="359"/>
      <c r="DH76" s="359"/>
      <c r="DI76" s="359"/>
      <c r="DJ76" s="359"/>
      <c r="DK76" s="359"/>
      <c r="DL76" s="359"/>
      <c r="DM76" s="359"/>
      <c r="DN76" s="359"/>
      <c r="DO76" s="359"/>
      <c r="DP76" s="359"/>
      <c r="DQ76" s="359"/>
      <c r="DR76" s="359"/>
      <c r="DS76" s="359"/>
      <c r="DT76" s="359">
        <f>SUM(DT64:DT75)</f>
        <v>64062.317500000005</v>
      </c>
      <c r="DU76" s="359"/>
      <c r="DV76" s="359"/>
      <c r="DW76" s="359"/>
      <c r="DX76" s="359"/>
      <c r="DY76" s="359"/>
      <c r="DZ76" s="359"/>
      <c r="EA76" s="359"/>
      <c r="EB76" s="359"/>
      <c r="EC76" s="359"/>
      <c r="ED76" s="359"/>
      <c r="EE76" s="359"/>
      <c r="EF76" s="359"/>
      <c r="EG76" s="359"/>
      <c r="EH76" s="359"/>
      <c r="EI76" s="359"/>
      <c r="EJ76" s="359"/>
      <c r="EK76" s="359"/>
      <c r="EL76" s="359"/>
      <c r="EM76" s="359"/>
      <c r="EN76" s="359"/>
      <c r="EO76" s="359"/>
      <c r="EP76" s="359"/>
      <c r="EQ76" s="359"/>
      <c r="ER76" s="359"/>
      <c r="ES76" s="359"/>
      <c r="ET76" s="359"/>
      <c r="EU76" s="359"/>
      <c r="EV76" s="347"/>
      <c r="EW76" s="347"/>
      <c r="EX76" s="347"/>
      <c r="EY76" s="347"/>
      <c r="EZ76" s="347"/>
      <c r="FA76" s="347"/>
      <c r="FB76" s="347"/>
      <c r="FC76" s="347"/>
      <c r="FD76" s="347"/>
      <c r="FE76" s="347"/>
      <c r="FF76" s="347"/>
      <c r="FG76" s="347"/>
      <c r="FH76" s="347"/>
      <c r="FI76" s="347"/>
      <c r="FJ76" s="347"/>
    </row>
    <row r="77" spans="1:166" ht="12.75" hidden="1" customHeight="1" x14ac:dyDescent="0.2">
      <c r="A77" s="350"/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52"/>
      <c r="BY77" s="352"/>
      <c r="BZ77" s="352"/>
      <c r="CA77" s="352"/>
      <c r="CB77" s="352"/>
      <c r="CC77" s="352"/>
      <c r="CD77" s="352"/>
      <c r="CE77" s="352"/>
      <c r="CF77" s="352"/>
      <c r="CG77" s="352"/>
      <c r="CH77" s="352"/>
      <c r="CI77" s="352"/>
      <c r="CJ77" s="352"/>
      <c r="CK77" s="352"/>
      <c r="CL77" s="352"/>
      <c r="CM77" s="352"/>
      <c r="CN77" s="352"/>
      <c r="CO77" s="352"/>
      <c r="CP77" s="352"/>
      <c r="CQ77" s="352"/>
      <c r="CR77" s="352"/>
      <c r="CS77" s="352"/>
      <c r="CT77" s="352"/>
      <c r="CU77" s="352"/>
      <c r="CV77" s="352"/>
      <c r="CW77" s="352"/>
      <c r="CX77" s="352"/>
      <c r="CY77" s="352"/>
      <c r="CZ77" s="352"/>
      <c r="DA77" s="352"/>
      <c r="DB77" s="352"/>
      <c r="DC77" s="352"/>
      <c r="DD77" s="352"/>
      <c r="DE77" s="352"/>
      <c r="DF77" s="352"/>
      <c r="DG77" s="352"/>
      <c r="DH77" s="352"/>
      <c r="DI77" s="352"/>
      <c r="DJ77" s="352"/>
      <c r="DK77" s="352"/>
      <c r="DL77" s="352"/>
      <c r="DM77" s="352"/>
      <c r="DN77" s="352"/>
      <c r="DO77" s="352"/>
      <c r="DP77" s="352"/>
      <c r="DQ77" s="352"/>
      <c r="DR77" s="352"/>
      <c r="DS77" s="352"/>
      <c r="DT77" s="352"/>
      <c r="DU77" s="352"/>
      <c r="DV77" s="352"/>
      <c r="DW77" s="352"/>
      <c r="DX77" s="352"/>
      <c r="DY77" s="352"/>
      <c r="DZ77" s="352"/>
      <c r="EA77" s="352"/>
      <c r="EB77" s="352"/>
      <c r="EC77" s="352"/>
      <c r="ED77" s="352"/>
      <c r="EE77" s="352"/>
      <c r="EF77" s="352"/>
      <c r="EG77" s="352"/>
      <c r="EH77" s="352"/>
      <c r="EI77" s="352"/>
      <c r="EJ77" s="352"/>
      <c r="EK77" s="352"/>
      <c r="EL77" s="352"/>
      <c r="EM77" s="352"/>
      <c r="EN77" s="352"/>
      <c r="EO77" s="352"/>
      <c r="EP77" s="352"/>
      <c r="EQ77" s="352"/>
      <c r="ER77" s="352"/>
      <c r="ES77" s="352"/>
      <c r="ET77" s="352"/>
      <c r="EU77" s="352"/>
      <c r="EV77" s="350"/>
      <c r="EW77" s="350"/>
      <c r="EX77" s="350"/>
      <c r="EY77" s="350"/>
      <c r="EZ77" s="350"/>
      <c r="FA77" s="350"/>
      <c r="FB77" s="350"/>
      <c r="FC77" s="350"/>
      <c r="FD77" s="350"/>
      <c r="FE77" s="350"/>
      <c r="FF77" s="350"/>
      <c r="FG77" s="350"/>
      <c r="FH77" s="350"/>
      <c r="FI77" s="350"/>
      <c r="FJ77" s="350"/>
    </row>
    <row r="78" spans="1:166" hidden="1" x14ac:dyDescent="0.2">
      <c r="A78" s="350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/>
      <c r="BX78" s="352"/>
      <c r="BY78" s="352"/>
      <c r="BZ78" s="352"/>
      <c r="CA78" s="352"/>
      <c r="CB78" s="352"/>
      <c r="CC78" s="352"/>
      <c r="CD78" s="352"/>
      <c r="CE78" s="352"/>
      <c r="CF78" s="352"/>
      <c r="CG78" s="352"/>
      <c r="CH78" s="352"/>
      <c r="CI78" s="352"/>
      <c r="CJ78" s="352"/>
      <c r="CK78" s="352"/>
      <c r="CL78" s="352"/>
      <c r="CM78" s="352"/>
      <c r="CN78" s="352"/>
      <c r="CO78" s="352"/>
      <c r="CP78" s="352"/>
      <c r="CQ78" s="352"/>
      <c r="CR78" s="352"/>
      <c r="CS78" s="352"/>
      <c r="CT78" s="352"/>
      <c r="CU78" s="352"/>
      <c r="CV78" s="352"/>
      <c r="CW78" s="352"/>
      <c r="CX78" s="352"/>
      <c r="CY78" s="352"/>
      <c r="CZ78" s="352"/>
      <c r="DA78" s="352"/>
      <c r="DB78" s="352"/>
      <c r="DC78" s="352"/>
      <c r="DD78" s="352"/>
      <c r="DE78" s="352"/>
      <c r="DF78" s="352"/>
      <c r="DG78" s="352"/>
      <c r="DH78" s="352"/>
      <c r="DI78" s="352"/>
      <c r="DJ78" s="352"/>
      <c r="DK78" s="352"/>
      <c r="DL78" s="352"/>
      <c r="DM78" s="352"/>
      <c r="DN78" s="352"/>
      <c r="DO78" s="352"/>
      <c r="DP78" s="352"/>
      <c r="DQ78" s="352"/>
      <c r="DR78" s="352"/>
      <c r="DS78" s="352"/>
      <c r="DT78" s="352"/>
      <c r="DU78" s="352"/>
      <c r="DV78" s="352"/>
      <c r="DW78" s="352"/>
      <c r="DX78" s="352"/>
      <c r="DY78" s="352"/>
      <c r="DZ78" s="352"/>
      <c r="EA78" s="352"/>
      <c r="EB78" s="352"/>
      <c r="EC78" s="352"/>
      <c r="ED78" s="352"/>
      <c r="EE78" s="352"/>
      <c r="EF78" s="352"/>
      <c r="EG78" s="352"/>
      <c r="EH78" s="352"/>
      <c r="EI78" s="352"/>
      <c r="EJ78" s="352"/>
      <c r="EK78" s="352"/>
      <c r="EL78" s="352"/>
      <c r="EM78" s="352"/>
      <c r="EN78" s="352"/>
      <c r="EO78" s="352"/>
      <c r="EP78" s="352"/>
      <c r="EQ78" s="352"/>
      <c r="ER78" s="352"/>
      <c r="ES78" s="352"/>
      <c r="ET78" s="352"/>
      <c r="EU78" s="352"/>
      <c r="EV78" s="350"/>
      <c r="EW78" s="350"/>
      <c r="EX78" s="350"/>
      <c r="EY78" s="350"/>
      <c r="EZ78" s="350"/>
      <c r="FA78" s="350"/>
      <c r="FB78" s="350"/>
      <c r="FC78" s="350"/>
      <c r="FD78" s="350"/>
      <c r="FE78" s="350"/>
      <c r="FF78" s="350"/>
      <c r="FG78" s="350"/>
      <c r="FH78" s="350"/>
      <c r="FI78" s="350"/>
      <c r="FJ78" s="350"/>
    </row>
    <row r="79" spans="1:166" hidden="1" x14ac:dyDescent="0.2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46"/>
      <c r="BJ79" s="346"/>
      <c r="BK79" s="346"/>
      <c r="BL79" s="346"/>
      <c r="BM79" s="346"/>
      <c r="BN79" s="346"/>
      <c r="BO79" s="346"/>
      <c r="BP79" s="346"/>
      <c r="BQ79" s="346"/>
      <c r="BR79" s="346"/>
      <c r="BS79" s="346"/>
      <c r="BT79" s="346"/>
      <c r="BU79" s="346"/>
      <c r="BV79" s="346"/>
      <c r="BW79" s="346"/>
      <c r="BX79" s="352"/>
      <c r="BY79" s="352"/>
      <c r="BZ79" s="352"/>
      <c r="CA79" s="352"/>
      <c r="CB79" s="352"/>
      <c r="CC79" s="352"/>
      <c r="CD79" s="352"/>
      <c r="CE79" s="352"/>
      <c r="CF79" s="352"/>
      <c r="CG79" s="352"/>
      <c r="CH79" s="352"/>
      <c r="CI79" s="352"/>
      <c r="CJ79" s="352"/>
      <c r="CK79" s="352"/>
      <c r="CL79" s="352"/>
      <c r="CM79" s="352"/>
      <c r="CN79" s="352"/>
      <c r="CO79" s="352"/>
      <c r="CP79" s="352"/>
      <c r="CQ79" s="352"/>
      <c r="CR79" s="352"/>
      <c r="CS79" s="352"/>
      <c r="CT79" s="352"/>
      <c r="CU79" s="352"/>
      <c r="CV79" s="352"/>
      <c r="CW79" s="352"/>
      <c r="CX79" s="352"/>
      <c r="CY79" s="352"/>
      <c r="CZ79" s="352"/>
      <c r="DA79" s="352"/>
      <c r="DB79" s="352"/>
      <c r="DC79" s="352"/>
      <c r="DD79" s="352"/>
      <c r="DE79" s="352"/>
      <c r="DF79" s="352"/>
      <c r="DG79" s="352"/>
      <c r="DH79" s="352"/>
      <c r="DI79" s="352"/>
      <c r="DJ79" s="352"/>
      <c r="DK79" s="352"/>
      <c r="DL79" s="352"/>
      <c r="DM79" s="352"/>
      <c r="DN79" s="352"/>
      <c r="DO79" s="352"/>
      <c r="DP79" s="352"/>
      <c r="DQ79" s="352"/>
      <c r="DR79" s="352"/>
      <c r="DS79" s="352"/>
      <c r="DT79" s="352"/>
      <c r="DU79" s="352"/>
      <c r="DV79" s="352"/>
      <c r="DW79" s="352"/>
      <c r="DX79" s="352"/>
      <c r="DY79" s="352"/>
      <c r="DZ79" s="352"/>
      <c r="EA79" s="352"/>
      <c r="EB79" s="352"/>
      <c r="EC79" s="352"/>
      <c r="ED79" s="352"/>
      <c r="EE79" s="352"/>
      <c r="EF79" s="352"/>
      <c r="EG79" s="352"/>
      <c r="EH79" s="352"/>
      <c r="EI79" s="352"/>
      <c r="EJ79" s="352"/>
      <c r="EK79" s="352"/>
      <c r="EL79" s="352"/>
      <c r="EM79" s="352"/>
      <c r="EN79" s="352"/>
      <c r="EO79" s="352"/>
      <c r="EP79" s="352"/>
      <c r="EQ79" s="352"/>
      <c r="ER79" s="352"/>
      <c r="ES79" s="352"/>
      <c r="ET79" s="352"/>
      <c r="EU79" s="352"/>
      <c r="EV79" s="350"/>
      <c r="EW79" s="350"/>
      <c r="EX79" s="350"/>
      <c r="EY79" s="350"/>
      <c r="EZ79" s="350"/>
      <c r="FA79" s="350"/>
      <c r="FB79" s="350"/>
      <c r="FC79" s="350"/>
      <c r="FD79" s="350"/>
      <c r="FE79" s="350"/>
      <c r="FF79" s="350"/>
      <c r="FG79" s="350"/>
      <c r="FH79" s="350"/>
      <c r="FI79" s="350"/>
      <c r="FJ79" s="350"/>
    </row>
    <row r="80" spans="1:166" hidden="1" x14ac:dyDescent="0.2">
      <c r="A80" s="350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46"/>
      <c r="BJ80" s="346"/>
      <c r="BK80" s="346"/>
      <c r="BL80" s="346"/>
      <c r="BM80" s="346"/>
      <c r="BN80" s="346"/>
      <c r="BO80" s="346"/>
      <c r="BP80" s="346"/>
      <c r="BQ80" s="346"/>
      <c r="BR80" s="346"/>
      <c r="BS80" s="346"/>
      <c r="BT80" s="346"/>
      <c r="BU80" s="346"/>
      <c r="BV80" s="346"/>
      <c r="BW80" s="346"/>
      <c r="BX80" s="352"/>
      <c r="BY80" s="352"/>
      <c r="BZ80" s="352"/>
      <c r="CA80" s="352"/>
      <c r="CB80" s="352"/>
      <c r="CC80" s="352"/>
      <c r="CD80" s="352"/>
      <c r="CE80" s="352"/>
      <c r="CF80" s="352"/>
      <c r="CG80" s="352"/>
      <c r="CH80" s="352"/>
      <c r="CI80" s="352"/>
      <c r="CJ80" s="352"/>
      <c r="CK80" s="352"/>
      <c r="CL80" s="352"/>
      <c r="CM80" s="352"/>
      <c r="CN80" s="352"/>
      <c r="CO80" s="352"/>
      <c r="CP80" s="352"/>
      <c r="CQ80" s="352"/>
      <c r="CR80" s="352"/>
      <c r="CS80" s="352"/>
      <c r="CT80" s="352"/>
      <c r="CU80" s="352"/>
      <c r="CV80" s="352"/>
      <c r="CW80" s="352"/>
      <c r="CX80" s="352"/>
      <c r="CY80" s="352"/>
      <c r="CZ80" s="352"/>
      <c r="DA80" s="352"/>
      <c r="DB80" s="352"/>
      <c r="DC80" s="352"/>
      <c r="DD80" s="352"/>
      <c r="DE80" s="352"/>
      <c r="DF80" s="352"/>
      <c r="DG80" s="352"/>
      <c r="DH80" s="352"/>
      <c r="DI80" s="352"/>
      <c r="DJ80" s="352"/>
      <c r="DK80" s="352"/>
      <c r="DL80" s="352"/>
      <c r="DM80" s="352"/>
      <c r="DN80" s="352"/>
      <c r="DO80" s="352"/>
      <c r="DP80" s="352"/>
      <c r="DQ80" s="352"/>
      <c r="DR80" s="352"/>
      <c r="DS80" s="352"/>
      <c r="DT80" s="352"/>
      <c r="DU80" s="352"/>
      <c r="DV80" s="352"/>
      <c r="DW80" s="352"/>
      <c r="DX80" s="352"/>
      <c r="DY80" s="352"/>
      <c r="DZ80" s="352"/>
      <c r="EA80" s="352"/>
      <c r="EB80" s="352"/>
      <c r="EC80" s="352"/>
      <c r="ED80" s="352"/>
      <c r="EE80" s="352"/>
      <c r="EF80" s="352"/>
      <c r="EG80" s="352"/>
      <c r="EH80" s="352"/>
      <c r="EI80" s="352"/>
      <c r="EJ80" s="352"/>
      <c r="EK80" s="352"/>
      <c r="EL80" s="352"/>
      <c r="EM80" s="352"/>
      <c r="EN80" s="352"/>
      <c r="EO80" s="352"/>
      <c r="EP80" s="352"/>
      <c r="EQ80" s="352"/>
      <c r="ER80" s="352"/>
      <c r="ES80" s="352"/>
      <c r="ET80" s="352"/>
      <c r="EU80" s="352"/>
      <c r="EV80" s="350"/>
      <c r="EW80" s="350"/>
      <c r="EX80" s="350"/>
      <c r="EY80" s="350"/>
      <c r="EZ80" s="350"/>
      <c r="FA80" s="350"/>
      <c r="FB80" s="350"/>
      <c r="FC80" s="350"/>
      <c r="FD80" s="350"/>
      <c r="FE80" s="350"/>
      <c r="FF80" s="350"/>
      <c r="FG80" s="350"/>
      <c r="FH80" s="350"/>
      <c r="FI80" s="350"/>
      <c r="FJ80" s="350"/>
    </row>
    <row r="81" spans="1:166" hidden="1" x14ac:dyDescent="0.2">
      <c r="A81" s="350"/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46"/>
      <c r="BJ81" s="346"/>
      <c r="BK81" s="346"/>
      <c r="BL81" s="346"/>
      <c r="BM81" s="346"/>
      <c r="BN81" s="346"/>
      <c r="BO81" s="346"/>
      <c r="BP81" s="346"/>
      <c r="BQ81" s="346"/>
      <c r="BR81" s="346"/>
      <c r="BS81" s="346"/>
      <c r="BT81" s="346"/>
      <c r="BU81" s="346"/>
      <c r="BV81" s="346"/>
      <c r="BW81" s="346"/>
      <c r="BX81" s="352"/>
      <c r="BY81" s="352"/>
      <c r="BZ81" s="352"/>
      <c r="CA81" s="352"/>
      <c r="CB81" s="352"/>
      <c r="CC81" s="352"/>
      <c r="CD81" s="352"/>
      <c r="CE81" s="352"/>
      <c r="CF81" s="352"/>
      <c r="CG81" s="352"/>
      <c r="CH81" s="352"/>
      <c r="CI81" s="352"/>
      <c r="CJ81" s="352"/>
      <c r="CK81" s="352"/>
      <c r="CL81" s="352"/>
      <c r="CM81" s="352"/>
      <c r="CN81" s="352"/>
      <c r="CO81" s="352"/>
      <c r="CP81" s="352"/>
      <c r="CQ81" s="352"/>
      <c r="CR81" s="352"/>
      <c r="CS81" s="352"/>
      <c r="CT81" s="352"/>
      <c r="CU81" s="352"/>
      <c r="CV81" s="352"/>
      <c r="CW81" s="352"/>
      <c r="CX81" s="352"/>
      <c r="CY81" s="352"/>
      <c r="CZ81" s="352"/>
      <c r="DA81" s="352"/>
      <c r="DB81" s="352"/>
      <c r="DC81" s="352"/>
      <c r="DD81" s="352"/>
      <c r="DE81" s="352"/>
      <c r="DF81" s="352"/>
      <c r="DG81" s="352"/>
      <c r="DH81" s="352"/>
      <c r="DI81" s="352"/>
      <c r="DJ81" s="352"/>
      <c r="DK81" s="352"/>
      <c r="DL81" s="352"/>
      <c r="DM81" s="352"/>
      <c r="DN81" s="352"/>
      <c r="DO81" s="352"/>
      <c r="DP81" s="352"/>
      <c r="DQ81" s="352"/>
      <c r="DR81" s="352"/>
      <c r="DS81" s="352"/>
      <c r="DT81" s="352"/>
      <c r="DU81" s="352"/>
      <c r="DV81" s="352"/>
      <c r="DW81" s="352"/>
      <c r="DX81" s="352"/>
      <c r="DY81" s="352"/>
      <c r="DZ81" s="352"/>
      <c r="EA81" s="352"/>
      <c r="EB81" s="352"/>
      <c r="EC81" s="352"/>
      <c r="ED81" s="352"/>
      <c r="EE81" s="352"/>
      <c r="EF81" s="352"/>
      <c r="EG81" s="352"/>
      <c r="EH81" s="352"/>
      <c r="EI81" s="352"/>
      <c r="EJ81" s="352"/>
      <c r="EK81" s="352"/>
      <c r="EL81" s="352"/>
      <c r="EM81" s="352"/>
      <c r="EN81" s="352"/>
      <c r="EO81" s="352"/>
      <c r="EP81" s="352"/>
      <c r="EQ81" s="352"/>
      <c r="ER81" s="352"/>
      <c r="ES81" s="352"/>
      <c r="ET81" s="352"/>
      <c r="EU81" s="352"/>
      <c r="EV81" s="350"/>
      <c r="EW81" s="350"/>
      <c r="EX81" s="350"/>
      <c r="EY81" s="350"/>
      <c r="EZ81" s="350"/>
      <c r="FA81" s="350"/>
      <c r="FB81" s="350"/>
      <c r="FC81" s="350"/>
      <c r="FD81" s="350"/>
      <c r="FE81" s="350"/>
      <c r="FF81" s="350"/>
      <c r="FG81" s="350"/>
      <c r="FH81" s="350"/>
      <c r="FI81" s="350"/>
      <c r="FJ81" s="350"/>
    </row>
    <row r="82" spans="1:166" hidden="1" x14ac:dyDescent="0.2">
      <c r="A82" s="350"/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46"/>
      <c r="BJ82" s="346"/>
      <c r="BK82" s="346"/>
      <c r="BL82" s="346"/>
      <c r="BM82" s="346"/>
      <c r="BN82" s="346"/>
      <c r="BO82" s="346"/>
      <c r="BP82" s="346"/>
      <c r="BQ82" s="346"/>
      <c r="BR82" s="346"/>
      <c r="BS82" s="346"/>
      <c r="BT82" s="346"/>
      <c r="BU82" s="346"/>
      <c r="BV82" s="346"/>
      <c r="BW82" s="346"/>
      <c r="BX82" s="352"/>
      <c r="BY82" s="352"/>
      <c r="BZ82" s="352"/>
      <c r="CA82" s="352"/>
      <c r="CB82" s="352"/>
      <c r="CC82" s="352"/>
      <c r="CD82" s="352"/>
      <c r="CE82" s="352"/>
      <c r="CF82" s="352"/>
      <c r="CG82" s="352"/>
      <c r="CH82" s="352"/>
      <c r="CI82" s="352"/>
      <c r="CJ82" s="352"/>
      <c r="CK82" s="352"/>
      <c r="CL82" s="352"/>
      <c r="CM82" s="352"/>
      <c r="CN82" s="352"/>
      <c r="CO82" s="352"/>
      <c r="CP82" s="352"/>
      <c r="CQ82" s="352"/>
      <c r="CR82" s="352"/>
      <c r="CS82" s="352"/>
      <c r="CT82" s="352"/>
      <c r="CU82" s="352"/>
      <c r="CV82" s="352"/>
      <c r="CW82" s="352"/>
      <c r="CX82" s="352"/>
      <c r="CY82" s="352"/>
      <c r="CZ82" s="352"/>
      <c r="DA82" s="352"/>
      <c r="DB82" s="352"/>
      <c r="DC82" s="352"/>
      <c r="DD82" s="352"/>
      <c r="DE82" s="352"/>
      <c r="DF82" s="352"/>
      <c r="DG82" s="352"/>
      <c r="DH82" s="352"/>
      <c r="DI82" s="352"/>
      <c r="DJ82" s="352"/>
      <c r="DK82" s="352"/>
      <c r="DL82" s="352"/>
      <c r="DM82" s="352"/>
      <c r="DN82" s="352"/>
      <c r="DO82" s="352"/>
      <c r="DP82" s="352"/>
      <c r="DQ82" s="352"/>
      <c r="DR82" s="352"/>
      <c r="DS82" s="352"/>
      <c r="DT82" s="352"/>
      <c r="DU82" s="352"/>
      <c r="DV82" s="352"/>
      <c r="DW82" s="352"/>
      <c r="DX82" s="352"/>
      <c r="DY82" s="352"/>
      <c r="DZ82" s="352"/>
      <c r="EA82" s="352"/>
      <c r="EB82" s="352"/>
      <c r="EC82" s="352"/>
      <c r="ED82" s="352"/>
      <c r="EE82" s="352"/>
      <c r="EF82" s="352"/>
      <c r="EG82" s="352"/>
      <c r="EH82" s="352"/>
      <c r="EI82" s="352"/>
      <c r="EJ82" s="352"/>
      <c r="EK82" s="352"/>
      <c r="EL82" s="352"/>
      <c r="EM82" s="352"/>
      <c r="EN82" s="352"/>
      <c r="EO82" s="352"/>
      <c r="EP82" s="352"/>
      <c r="EQ82" s="352"/>
      <c r="ER82" s="352"/>
      <c r="ES82" s="352"/>
      <c r="ET82" s="352"/>
      <c r="EU82" s="352"/>
      <c r="EV82" s="350"/>
      <c r="EW82" s="350"/>
      <c r="EX82" s="350"/>
      <c r="EY82" s="350"/>
      <c r="EZ82" s="350"/>
      <c r="FA82" s="350"/>
      <c r="FB82" s="350"/>
      <c r="FC82" s="350"/>
      <c r="FD82" s="350"/>
      <c r="FE82" s="350"/>
      <c r="FF82" s="350"/>
      <c r="FG82" s="350"/>
      <c r="FH82" s="350"/>
      <c r="FI82" s="350"/>
      <c r="FJ82" s="350"/>
    </row>
    <row r="83" spans="1:166" s="382" customFormat="1" x14ac:dyDescent="0.2">
      <c r="BG83" s="383" t="s">
        <v>187</v>
      </c>
      <c r="BI83" s="349">
        <f>BI76+BI62+BI47+BI30+BI27</f>
        <v>99</v>
      </c>
      <c r="BJ83" s="349"/>
      <c r="BK83" s="349"/>
      <c r="BL83" s="349"/>
      <c r="BM83" s="349"/>
      <c r="BN83" s="349"/>
      <c r="BO83" s="349"/>
      <c r="BP83" s="349"/>
      <c r="BQ83" s="349"/>
      <c r="BR83" s="349"/>
      <c r="BS83" s="349"/>
      <c r="BT83" s="349"/>
      <c r="BU83" s="349"/>
      <c r="BV83" s="349"/>
      <c r="BW83" s="349"/>
      <c r="BX83" s="359">
        <f>BX76+BX62+BX47+BX30+BX27</f>
        <v>0</v>
      </c>
      <c r="BY83" s="359"/>
      <c r="BZ83" s="359"/>
      <c r="CA83" s="359"/>
      <c r="CB83" s="359"/>
      <c r="CC83" s="359"/>
      <c r="CD83" s="359"/>
      <c r="CE83" s="359"/>
      <c r="CF83" s="359"/>
      <c r="CG83" s="359"/>
      <c r="CH83" s="359"/>
      <c r="CI83" s="359"/>
      <c r="CJ83" s="359"/>
      <c r="CK83" s="359"/>
      <c r="CL83" s="359"/>
      <c r="CM83" s="359">
        <f>CM76+CM62+CM47+CM30+CM27</f>
        <v>148553</v>
      </c>
      <c r="CN83" s="359"/>
      <c r="CO83" s="359"/>
      <c r="CP83" s="359"/>
      <c r="CQ83" s="359"/>
      <c r="CR83" s="359"/>
      <c r="CS83" s="359"/>
      <c r="CT83" s="359"/>
      <c r="CU83" s="359"/>
      <c r="CV83" s="359"/>
      <c r="CW83" s="359"/>
      <c r="CX83" s="359">
        <f>CX76+CX62+CX47+CX30+CX27</f>
        <v>23173.834499999997</v>
      </c>
      <c r="CY83" s="359"/>
      <c r="CZ83" s="359"/>
      <c r="DA83" s="359"/>
      <c r="DB83" s="359"/>
      <c r="DC83" s="359"/>
      <c r="DD83" s="359"/>
      <c r="DE83" s="359"/>
      <c r="DF83" s="359"/>
      <c r="DG83" s="359"/>
      <c r="DH83" s="359"/>
      <c r="DI83" s="359"/>
      <c r="DJ83" s="359"/>
      <c r="DK83" s="359"/>
      <c r="DL83" s="359"/>
      <c r="DM83" s="359"/>
      <c r="DN83" s="359"/>
      <c r="DO83" s="359"/>
      <c r="DP83" s="359"/>
      <c r="DQ83" s="359"/>
      <c r="DR83" s="359"/>
      <c r="DS83" s="359"/>
      <c r="DT83" s="359">
        <f>DT76+DT62+DT47+DT30+DT27</f>
        <v>338248.85450000002</v>
      </c>
      <c r="DU83" s="359"/>
      <c r="DV83" s="359"/>
      <c r="DW83" s="359"/>
      <c r="DX83" s="359"/>
      <c r="DY83" s="359"/>
      <c r="DZ83" s="359"/>
      <c r="EA83" s="359"/>
      <c r="EB83" s="359"/>
      <c r="EC83" s="359"/>
      <c r="ED83" s="359"/>
      <c r="EE83" s="359"/>
      <c r="EF83" s="359"/>
      <c r="EG83" s="359"/>
      <c r="EH83" s="359"/>
      <c r="EI83" s="359"/>
      <c r="EJ83" s="359"/>
      <c r="EK83" s="359"/>
      <c r="EL83" s="359"/>
      <c r="EM83" s="359"/>
      <c r="EN83" s="359"/>
      <c r="EO83" s="359"/>
      <c r="EP83" s="359"/>
      <c r="EQ83" s="359"/>
      <c r="ER83" s="359"/>
      <c r="ES83" s="359"/>
      <c r="ET83" s="359"/>
      <c r="EU83" s="359"/>
      <c r="EV83" s="390"/>
      <c r="EW83" s="391"/>
      <c r="EX83" s="391"/>
      <c r="EY83" s="391"/>
      <c r="EZ83" s="391"/>
      <c r="FA83" s="391"/>
      <c r="FB83" s="391"/>
      <c r="FC83" s="391"/>
      <c r="FD83" s="391"/>
      <c r="FE83" s="391"/>
      <c r="FF83" s="391"/>
      <c r="FG83" s="391"/>
      <c r="FH83" s="391"/>
      <c r="FI83" s="391"/>
      <c r="FJ83" s="391"/>
    </row>
    <row r="87" spans="1:166" x14ac:dyDescent="0.2">
      <c r="AM87" s="388" t="s">
        <v>289</v>
      </c>
      <c r="EE87" s="388" t="s">
        <v>290</v>
      </c>
    </row>
    <row r="90" spans="1:166" x14ac:dyDescent="0.2">
      <c r="AM90" s="388" t="s">
        <v>192</v>
      </c>
      <c r="EF90" s="388" t="s">
        <v>291</v>
      </c>
    </row>
    <row r="93" spans="1:166" x14ac:dyDescent="0.2">
      <c r="AN93" s="388" t="s">
        <v>292</v>
      </c>
      <c r="EG93" s="388" t="s">
        <v>291</v>
      </c>
    </row>
  </sheetData>
  <mergeCells count="735">
    <mergeCell ref="BH5:FF5"/>
    <mergeCell ref="DT83:EU83"/>
    <mergeCell ref="EV83:FJ83"/>
    <mergeCell ref="BI83:BW83"/>
    <mergeCell ref="BX83:CL83"/>
    <mergeCell ref="CM83:CW83"/>
    <mergeCell ref="CX83:DH83"/>
    <mergeCell ref="DI83:DS83"/>
    <mergeCell ref="CM82:CW82"/>
    <mergeCell ref="CX82:DH82"/>
    <mergeCell ref="DI82:DS82"/>
    <mergeCell ref="DT82:EU82"/>
    <mergeCell ref="EV82:FJ82"/>
    <mergeCell ref="A82:T82"/>
    <mergeCell ref="U82:AD82"/>
    <mergeCell ref="AE82:BH82"/>
    <mergeCell ref="BI82:BW82"/>
    <mergeCell ref="BX82:CL82"/>
    <mergeCell ref="CM81:CW81"/>
    <mergeCell ref="CX81:DH81"/>
    <mergeCell ref="DI81:DS81"/>
    <mergeCell ref="DT81:EU81"/>
    <mergeCell ref="EV81:FJ81"/>
    <mergeCell ref="A81:T81"/>
    <mergeCell ref="U81:AD81"/>
    <mergeCell ref="AE81:BH81"/>
    <mergeCell ref="BI81:BW81"/>
    <mergeCell ref="BX81:CL81"/>
    <mergeCell ref="CM80:CW80"/>
    <mergeCell ref="CX80:DH80"/>
    <mergeCell ref="DI80:DS80"/>
    <mergeCell ref="DT80:EU80"/>
    <mergeCell ref="EV80:FJ80"/>
    <mergeCell ref="A80:T80"/>
    <mergeCell ref="U80:AD80"/>
    <mergeCell ref="AE80:BH80"/>
    <mergeCell ref="BI80:BW80"/>
    <mergeCell ref="BX80:CL80"/>
    <mergeCell ref="CM79:CW79"/>
    <mergeCell ref="CX79:DH79"/>
    <mergeCell ref="DI79:DS79"/>
    <mergeCell ref="DT79:EU79"/>
    <mergeCell ref="EV79:FJ79"/>
    <mergeCell ref="A79:T79"/>
    <mergeCell ref="U79:AD79"/>
    <mergeCell ref="AE79:BH79"/>
    <mergeCell ref="BI79:BW79"/>
    <mergeCell ref="BX79:CL79"/>
    <mergeCell ref="CM78:CW78"/>
    <mergeCell ref="CX78:DH78"/>
    <mergeCell ref="DI78:DS78"/>
    <mergeCell ref="DT78:EU78"/>
    <mergeCell ref="EV78:FJ78"/>
    <mergeCell ref="A78:T78"/>
    <mergeCell ref="U78:AD78"/>
    <mergeCell ref="AE78:BH78"/>
    <mergeCell ref="BI78:BW78"/>
    <mergeCell ref="BX78:CL78"/>
    <mergeCell ref="DI76:DS76"/>
    <mergeCell ref="DT76:EU76"/>
    <mergeCell ref="EV76:FJ76"/>
    <mergeCell ref="A77:T77"/>
    <mergeCell ref="U77:AD77"/>
    <mergeCell ref="AE77:BH77"/>
    <mergeCell ref="BI77:BW77"/>
    <mergeCell ref="BX77:CL77"/>
    <mergeCell ref="CM77:CW77"/>
    <mergeCell ref="CX77:DH77"/>
    <mergeCell ref="DI77:DS77"/>
    <mergeCell ref="DT77:EU77"/>
    <mergeCell ref="EV77:FJ77"/>
    <mergeCell ref="A76:BH76"/>
    <mergeCell ref="BI76:BW76"/>
    <mergeCell ref="BX76:CL76"/>
    <mergeCell ref="CM76:CW76"/>
    <mergeCell ref="CX76:DH76"/>
    <mergeCell ref="EV74:FJ74"/>
    <mergeCell ref="A75:T75"/>
    <mergeCell ref="U75:AD75"/>
    <mergeCell ref="AE75:BH75"/>
    <mergeCell ref="BI75:BW75"/>
    <mergeCell ref="BX75:CL75"/>
    <mergeCell ref="CM75:CW75"/>
    <mergeCell ref="CX75:DH75"/>
    <mergeCell ref="DI75:DS75"/>
    <mergeCell ref="DT75:EU75"/>
    <mergeCell ref="EV75:FJ75"/>
    <mergeCell ref="CM74:CW74"/>
    <mergeCell ref="CX74:DH74"/>
    <mergeCell ref="DI74:DS74"/>
    <mergeCell ref="DT74:EU74"/>
    <mergeCell ref="A74:T74"/>
    <mergeCell ref="U74:AD74"/>
    <mergeCell ref="AE74:BH74"/>
    <mergeCell ref="BI74:BW74"/>
    <mergeCell ref="BX74:CL74"/>
    <mergeCell ref="EV72:FJ72"/>
    <mergeCell ref="A73:T73"/>
    <mergeCell ref="U73:AD73"/>
    <mergeCell ref="AE73:BH73"/>
    <mergeCell ref="BI73:BW73"/>
    <mergeCell ref="BX73:CL73"/>
    <mergeCell ref="CM73:CW73"/>
    <mergeCell ref="CX73:DH73"/>
    <mergeCell ref="DI73:DS73"/>
    <mergeCell ref="DT73:EU73"/>
    <mergeCell ref="EV73:FJ73"/>
    <mergeCell ref="CM72:CW72"/>
    <mergeCell ref="CX72:DH72"/>
    <mergeCell ref="DI72:DS72"/>
    <mergeCell ref="DT72:EU72"/>
    <mergeCell ref="A72:T72"/>
    <mergeCell ref="U72:AD72"/>
    <mergeCell ref="AE72:BH72"/>
    <mergeCell ref="BI72:BW72"/>
    <mergeCell ref="BX72:CL72"/>
    <mergeCell ref="EV70:FJ70"/>
    <mergeCell ref="A71:T71"/>
    <mergeCell ref="U71:AD71"/>
    <mergeCell ref="AE71:BH71"/>
    <mergeCell ref="BI71:BW71"/>
    <mergeCell ref="BX71:CL71"/>
    <mergeCell ref="CM71:CW71"/>
    <mergeCell ref="CX71:DH71"/>
    <mergeCell ref="DI71:DS71"/>
    <mergeCell ref="DT71:EU71"/>
    <mergeCell ref="EV71:FJ71"/>
    <mergeCell ref="CM70:CW70"/>
    <mergeCell ref="CX70:DH70"/>
    <mergeCell ref="DI70:DS70"/>
    <mergeCell ref="DT70:EU70"/>
    <mergeCell ref="A70:T70"/>
    <mergeCell ref="U70:AD70"/>
    <mergeCell ref="AE70:BH70"/>
    <mergeCell ref="BI70:BW70"/>
    <mergeCell ref="BX70:CL70"/>
    <mergeCell ref="EV68:FJ68"/>
    <mergeCell ref="A69:T69"/>
    <mergeCell ref="U69:AD69"/>
    <mergeCell ref="AE69:BH69"/>
    <mergeCell ref="BI69:BW69"/>
    <mergeCell ref="BX69:CL69"/>
    <mergeCell ref="CM69:CW69"/>
    <mergeCell ref="CX69:DH69"/>
    <mergeCell ref="DI69:DS69"/>
    <mergeCell ref="DT69:EU69"/>
    <mergeCell ref="EV69:FJ69"/>
    <mergeCell ref="CM68:CW68"/>
    <mergeCell ref="CX68:DH68"/>
    <mergeCell ref="DI68:DS68"/>
    <mergeCell ref="DT68:EU68"/>
    <mergeCell ref="A68:T68"/>
    <mergeCell ref="U68:AD68"/>
    <mergeCell ref="AE68:BH68"/>
    <mergeCell ref="BI68:BW68"/>
    <mergeCell ref="BX68:CL68"/>
    <mergeCell ref="EV66:FJ66"/>
    <mergeCell ref="A67:T67"/>
    <mergeCell ref="U67:AD67"/>
    <mergeCell ref="AE67:BH67"/>
    <mergeCell ref="BI67:BW67"/>
    <mergeCell ref="BX67:CL67"/>
    <mergeCell ref="CM67:CW67"/>
    <mergeCell ref="CX67:DH67"/>
    <mergeCell ref="DI67:DS67"/>
    <mergeCell ref="DT67:EU67"/>
    <mergeCell ref="EV67:FJ67"/>
    <mergeCell ref="CM66:CW66"/>
    <mergeCell ref="CX66:DH66"/>
    <mergeCell ref="DI66:DS66"/>
    <mergeCell ref="DT66:EU66"/>
    <mergeCell ref="A66:T66"/>
    <mergeCell ref="U66:AD66"/>
    <mergeCell ref="AE66:BH66"/>
    <mergeCell ref="BI66:BW66"/>
    <mergeCell ref="BX66:CL66"/>
    <mergeCell ref="EV64:FJ64"/>
    <mergeCell ref="A65:T65"/>
    <mergeCell ref="U65:AD65"/>
    <mergeCell ref="AE65:BH65"/>
    <mergeCell ref="BI65:BW65"/>
    <mergeCell ref="BX65:CL65"/>
    <mergeCell ref="CM65:CW65"/>
    <mergeCell ref="CX65:DH65"/>
    <mergeCell ref="DI65:DS65"/>
    <mergeCell ref="DT65:EU65"/>
    <mergeCell ref="EV65:FJ65"/>
    <mergeCell ref="CM64:CW64"/>
    <mergeCell ref="CX64:DH64"/>
    <mergeCell ref="DI64:DS64"/>
    <mergeCell ref="DT64:EU64"/>
    <mergeCell ref="A64:T64"/>
    <mergeCell ref="U64:AD64"/>
    <mergeCell ref="AE64:BH64"/>
    <mergeCell ref="BI64:BW64"/>
    <mergeCell ref="BX64:CL64"/>
    <mergeCell ref="DI62:DS62"/>
    <mergeCell ref="DT62:EU62"/>
    <mergeCell ref="EV62:FJ62"/>
    <mergeCell ref="A63:T63"/>
    <mergeCell ref="U63:AD63"/>
    <mergeCell ref="AE63:BH63"/>
    <mergeCell ref="BI63:BW63"/>
    <mergeCell ref="BX63:CL63"/>
    <mergeCell ref="CM63:CW63"/>
    <mergeCell ref="CX63:DH63"/>
    <mergeCell ref="DI63:DS63"/>
    <mergeCell ref="DT63:EU63"/>
    <mergeCell ref="EV63:FJ63"/>
    <mergeCell ref="A62:BH62"/>
    <mergeCell ref="BI62:BW62"/>
    <mergeCell ref="BX62:CL62"/>
    <mergeCell ref="CM62:CW62"/>
    <mergeCell ref="CX62:DH62"/>
    <mergeCell ref="EV60:FJ60"/>
    <mergeCell ref="A61:T61"/>
    <mergeCell ref="U61:AD61"/>
    <mergeCell ref="AE61:BH61"/>
    <mergeCell ref="BI61:BW61"/>
    <mergeCell ref="BX61:CL61"/>
    <mergeCell ref="CM61:CW61"/>
    <mergeCell ref="CX61:DH61"/>
    <mergeCell ref="DI61:DS61"/>
    <mergeCell ref="DT61:EU61"/>
    <mergeCell ref="EV61:FJ61"/>
    <mergeCell ref="CM60:CW60"/>
    <mergeCell ref="CX60:DH60"/>
    <mergeCell ref="DI60:DS60"/>
    <mergeCell ref="DT60:EU60"/>
    <mergeCell ref="A60:T60"/>
    <mergeCell ref="U60:AD60"/>
    <mergeCell ref="AE60:BH60"/>
    <mergeCell ref="BI60:BW60"/>
    <mergeCell ref="BX60:CL60"/>
    <mergeCell ref="EV58:FJ58"/>
    <mergeCell ref="A59:T59"/>
    <mergeCell ref="U59:AD59"/>
    <mergeCell ref="AE59:BH59"/>
    <mergeCell ref="BI59:BW59"/>
    <mergeCell ref="BX59:CL59"/>
    <mergeCell ref="CM59:CW59"/>
    <mergeCell ref="CX59:DH59"/>
    <mergeCell ref="DI59:DS59"/>
    <mergeCell ref="DT59:EU59"/>
    <mergeCell ref="EV59:FJ59"/>
    <mergeCell ref="CM58:CW58"/>
    <mergeCell ref="CX58:DH58"/>
    <mergeCell ref="DI58:DS58"/>
    <mergeCell ref="DT58:EU58"/>
    <mergeCell ref="A58:T58"/>
    <mergeCell ref="U58:AD58"/>
    <mergeCell ref="AE58:BH58"/>
    <mergeCell ref="BI58:BW58"/>
    <mergeCell ref="BX58:CL58"/>
    <mergeCell ref="EV56:FJ56"/>
    <mergeCell ref="A57:T57"/>
    <mergeCell ref="U57:AD57"/>
    <mergeCell ref="AE57:BH57"/>
    <mergeCell ref="BI57:BW57"/>
    <mergeCell ref="BX57:CL57"/>
    <mergeCell ref="CM57:CW57"/>
    <mergeCell ref="CX57:DH57"/>
    <mergeCell ref="DI57:DS57"/>
    <mergeCell ref="DT57:EU57"/>
    <mergeCell ref="EV57:FJ57"/>
    <mergeCell ref="CM56:CW56"/>
    <mergeCell ref="CX56:DH56"/>
    <mergeCell ref="DI56:DS56"/>
    <mergeCell ref="DT56:EU56"/>
    <mergeCell ref="A56:T56"/>
    <mergeCell ref="U56:AD56"/>
    <mergeCell ref="AE56:BH56"/>
    <mergeCell ref="BI56:BW56"/>
    <mergeCell ref="BX56:CL56"/>
    <mergeCell ref="EV54:FJ54"/>
    <mergeCell ref="A55:T55"/>
    <mergeCell ref="U55:AD55"/>
    <mergeCell ref="AE55:BH55"/>
    <mergeCell ref="BI55:BW55"/>
    <mergeCell ref="BX55:CL55"/>
    <mergeCell ref="CM55:CW55"/>
    <mergeCell ref="CX55:DH55"/>
    <mergeCell ref="DI55:DS55"/>
    <mergeCell ref="DT55:EU55"/>
    <mergeCell ref="EV55:FJ55"/>
    <mergeCell ref="CM54:CW54"/>
    <mergeCell ref="CX54:DH54"/>
    <mergeCell ref="DI54:DS54"/>
    <mergeCell ref="DT54:EU54"/>
    <mergeCell ref="A54:T54"/>
    <mergeCell ref="U54:AD54"/>
    <mergeCell ref="AE54:BH54"/>
    <mergeCell ref="BI54:BW54"/>
    <mergeCell ref="BX54:CL54"/>
    <mergeCell ref="EV52:FJ52"/>
    <mergeCell ref="A53:T53"/>
    <mergeCell ref="U53:AD53"/>
    <mergeCell ref="AE53:BH53"/>
    <mergeCell ref="BI53:BW53"/>
    <mergeCell ref="BX53:CL53"/>
    <mergeCell ref="CM53:CW53"/>
    <mergeCell ref="CX53:DH53"/>
    <mergeCell ref="DI53:DS53"/>
    <mergeCell ref="DT53:EU53"/>
    <mergeCell ref="EV53:FJ53"/>
    <mergeCell ref="CM52:CW52"/>
    <mergeCell ref="CX52:DH52"/>
    <mergeCell ref="DI52:DS52"/>
    <mergeCell ref="DT52:EU52"/>
    <mergeCell ref="A52:T52"/>
    <mergeCell ref="U52:AD52"/>
    <mergeCell ref="AE52:BH52"/>
    <mergeCell ref="BI52:BW52"/>
    <mergeCell ref="BX52:CL52"/>
    <mergeCell ref="EV50:FJ50"/>
    <mergeCell ref="A51:T51"/>
    <mergeCell ref="U51:AD51"/>
    <mergeCell ref="AE51:BH51"/>
    <mergeCell ref="BI51:BW51"/>
    <mergeCell ref="BX51:CL51"/>
    <mergeCell ref="CM51:CW51"/>
    <mergeCell ref="CX51:DH51"/>
    <mergeCell ref="DI51:DS51"/>
    <mergeCell ref="DT51:EU51"/>
    <mergeCell ref="EV51:FJ51"/>
    <mergeCell ref="CM50:CW50"/>
    <mergeCell ref="CX50:DH50"/>
    <mergeCell ref="DI50:DS50"/>
    <mergeCell ref="DT50:EU50"/>
    <mergeCell ref="A50:T50"/>
    <mergeCell ref="U50:AD50"/>
    <mergeCell ref="AE50:BH50"/>
    <mergeCell ref="BI50:BW50"/>
    <mergeCell ref="BX50:CL50"/>
    <mergeCell ref="EV48:FJ48"/>
    <mergeCell ref="A49:T49"/>
    <mergeCell ref="U49:AD49"/>
    <mergeCell ref="AE49:BH49"/>
    <mergeCell ref="BI49:BW49"/>
    <mergeCell ref="BX49:CL49"/>
    <mergeCell ref="CM49:CW49"/>
    <mergeCell ref="CX49:DH49"/>
    <mergeCell ref="DI49:DS49"/>
    <mergeCell ref="DT49:EU49"/>
    <mergeCell ref="EV49:FJ49"/>
    <mergeCell ref="CM48:CW48"/>
    <mergeCell ref="CX48:DH48"/>
    <mergeCell ref="DI48:DS48"/>
    <mergeCell ref="DT48:EU48"/>
    <mergeCell ref="A48:T48"/>
    <mergeCell ref="U48:AD48"/>
    <mergeCell ref="AE48:BH48"/>
    <mergeCell ref="BI48:BW48"/>
    <mergeCell ref="BX48:CL48"/>
    <mergeCell ref="EV46:FJ46"/>
    <mergeCell ref="A47:BH47"/>
    <mergeCell ref="BI47:BW47"/>
    <mergeCell ref="BX47:CL47"/>
    <mergeCell ref="CM47:CW47"/>
    <mergeCell ref="CX47:DH47"/>
    <mergeCell ref="DI47:DS47"/>
    <mergeCell ref="DT47:EU47"/>
    <mergeCell ref="EV47:FJ47"/>
    <mergeCell ref="CM46:CW46"/>
    <mergeCell ref="CX46:DH46"/>
    <mergeCell ref="DI46:DS46"/>
    <mergeCell ref="DT46:EU46"/>
    <mergeCell ref="A46:T46"/>
    <mergeCell ref="U46:AD46"/>
    <mergeCell ref="AE46:BH46"/>
    <mergeCell ref="BI46:BW46"/>
    <mergeCell ref="BX46:CL46"/>
    <mergeCell ref="EV44:FJ44"/>
    <mergeCell ref="A45:T45"/>
    <mergeCell ref="U45:AD45"/>
    <mergeCell ref="AE45:BH45"/>
    <mergeCell ref="BI45:BW45"/>
    <mergeCell ref="BX45:CL45"/>
    <mergeCell ref="CM45:CW45"/>
    <mergeCell ref="CX45:DH45"/>
    <mergeCell ref="DI45:DS45"/>
    <mergeCell ref="DT45:EU45"/>
    <mergeCell ref="EV45:FJ45"/>
    <mergeCell ref="CM44:CW44"/>
    <mergeCell ref="CX44:DH44"/>
    <mergeCell ref="DI44:DS44"/>
    <mergeCell ref="DT44:EU44"/>
    <mergeCell ref="A44:T44"/>
    <mergeCell ref="U44:AD44"/>
    <mergeCell ref="AE44:BH44"/>
    <mergeCell ref="BI44:BW44"/>
    <mergeCell ref="BX44:CL44"/>
    <mergeCell ref="EV42:FJ42"/>
    <mergeCell ref="A43:T43"/>
    <mergeCell ref="U43:AD43"/>
    <mergeCell ref="AE43:BH43"/>
    <mergeCell ref="BI43:BW43"/>
    <mergeCell ref="BX43:CL43"/>
    <mergeCell ref="CM43:CW43"/>
    <mergeCell ref="CX43:DH43"/>
    <mergeCell ref="DI43:DS43"/>
    <mergeCell ref="DT43:EU43"/>
    <mergeCell ref="EV43:FJ43"/>
    <mergeCell ref="CM42:CW42"/>
    <mergeCell ref="CX42:DH42"/>
    <mergeCell ref="DI42:DS42"/>
    <mergeCell ref="DT42:EU42"/>
    <mergeCell ref="A42:T42"/>
    <mergeCell ref="U42:AD42"/>
    <mergeCell ref="AE42:BH42"/>
    <mergeCell ref="BI42:BW42"/>
    <mergeCell ref="BX42:CL42"/>
    <mergeCell ref="EV40:FJ40"/>
    <mergeCell ref="A41:T41"/>
    <mergeCell ref="U41:AD41"/>
    <mergeCell ref="AE41:BH41"/>
    <mergeCell ref="BI41:BW41"/>
    <mergeCell ref="BX41:CL41"/>
    <mergeCell ref="CM41:CW41"/>
    <mergeCell ref="CX41:DH41"/>
    <mergeCell ref="DI41:DS41"/>
    <mergeCell ref="DT41:EU41"/>
    <mergeCell ref="EV41:FJ41"/>
    <mergeCell ref="CM40:CW40"/>
    <mergeCell ref="CX40:DH40"/>
    <mergeCell ref="DI40:DS40"/>
    <mergeCell ref="DT40:EU40"/>
    <mergeCell ref="A40:T40"/>
    <mergeCell ref="U40:AD40"/>
    <mergeCell ref="AE40:BH40"/>
    <mergeCell ref="BI40:BW40"/>
    <mergeCell ref="BX40:CL40"/>
    <mergeCell ref="EV38:FJ38"/>
    <mergeCell ref="A39:T39"/>
    <mergeCell ref="U39:AD39"/>
    <mergeCell ref="AE39:BH39"/>
    <mergeCell ref="BI39:BW39"/>
    <mergeCell ref="BX39:CL39"/>
    <mergeCell ref="CM39:CW39"/>
    <mergeCell ref="CX39:DH39"/>
    <mergeCell ref="DI39:DS39"/>
    <mergeCell ref="DT39:EU39"/>
    <mergeCell ref="EV39:FJ39"/>
    <mergeCell ref="CM38:CW38"/>
    <mergeCell ref="CX38:DH38"/>
    <mergeCell ref="DI38:DS38"/>
    <mergeCell ref="DT38:EU38"/>
    <mergeCell ref="A38:T38"/>
    <mergeCell ref="U38:AD38"/>
    <mergeCell ref="AE38:BH38"/>
    <mergeCell ref="BI38:BW38"/>
    <mergeCell ref="BX38:CL38"/>
    <mergeCell ref="EV36:FJ36"/>
    <mergeCell ref="A37:T37"/>
    <mergeCell ref="U37:AD37"/>
    <mergeCell ref="AE37:BH37"/>
    <mergeCell ref="BI37:BW37"/>
    <mergeCell ref="BX37:CL37"/>
    <mergeCell ref="CM37:CW37"/>
    <mergeCell ref="CX37:DH37"/>
    <mergeCell ref="DI37:DS37"/>
    <mergeCell ref="DT37:EU37"/>
    <mergeCell ref="EV37:FJ37"/>
    <mergeCell ref="CM36:CW36"/>
    <mergeCell ref="CX36:DH36"/>
    <mergeCell ref="DI36:DS36"/>
    <mergeCell ref="DT36:EU36"/>
    <mergeCell ref="A36:T36"/>
    <mergeCell ref="U36:AD36"/>
    <mergeCell ref="AE36:BH36"/>
    <mergeCell ref="BI36:BW36"/>
    <mergeCell ref="BX36:CL36"/>
    <mergeCell ref="EV34:FJ34"/>
    <mergeCell ref="A35:T35"/>
    <mergeCell ref="U35:AD35"/>
    <mergeCell ref="AE35:BH35"/>
    <mergeCell ref="BI35:BW35"/>
    <mergeCell ref="BX35:CL35"/>
    <mergeCell ref="CM35:CW35"/>
    <mergeCell ref="CX35:DH35"/>
    <mergeCell ref="DI35:DS35"/>
    <mergeCell ref="DT35:EU35"/>
    <mergeCell ref="EV35:FJ35"/>
    <mergeCell ref="CM34:CW34"/>
    <mergeCell ref="CX34:DH34"/>
    <mergeCell ref="DI34:DS34"/>
    <mergeCell ref="DT34:EU34"/>
    <mergeCell ref="A34:T34"/>
    <mergeCell ref="U34:AD34"/>
    <mergeCell ref="AE34:BH34"/>
    <mergeCell ref="BI34:BW34"/>
    <mergeCell ref="BX34:CL34"/>
    <mergeCell ref="EV32:FJ32"/>
    <mergeCell ref="A33:T33"/>
    <mergeCell ref="U33:AD33"/>
    <mergeCell ref="AE33:BH33"/>
    <mergeCell ref="BI33:BW33"/>
    <mergeCell ref="BX33:CL33"/>
    <mergeCell ref="CM33:CW33"/>
    <mergeCell ref="CX33:DH33"/>
    <mergeCell ref="DI33:DS33"/>
    <mergeCell ref="DT33:EU33"/>
    <mergeCell ref="EV33:FJ33"/>
    <mergeCell ref="CM32:CW32"/>
    <mergeCell ref="CX32:DH32"/>
    <mergeCell ref="DI32:DS32"/>
    <mergeCell ref="DT32:EU32"/>
    <mergeCell ref="A32:T32"/>
    <mergeCell ref="U32:AD32"/>
    <mergeCell ref="AE32:BH32"/>
    <mergeCell ref="BI32:BW32"/>
    <mergeCell ref="BX32:CL32"/>
    <mergeCell ref="DI30:DS30"/>
    <mergeCell ref="DT30:EU30"/>
    <mergeCell ref="EV30:FJ30"/>
    <mergeCell ref="A31:T31"/>
    <mergeCell ref="U31:AD31"/>
    <mergeCell ref="AE31:BH31"/>
    <mergeCell ref="BI31:BW31"/>
    <mergeCell ref="BX31:CL31"/>
    <mergeCell ref="CM31:CW31"/>
    <mergeCell ref="CX31:DH31"/>
    <mergeCell ref="DI31:DS31"/>
    <mergeCell ref="DT31:EU31"/>
    <mergeCell ref="EV31:FJ31"/>
    <mergeCell ref="A30:BH30"/>
    <mergeCell ref="BI30:BW30"/>
    <mergeCell ref="BX30:CL30"/>
    <mergeCell ref="CM30:CW30"/>
    <mergeCell ref="CX30:DH30"/>
    <mergeCell ref="EV28:FJ28"/>
    <mergeCell ref="A29:T29"/>
    <mergeCell ref="U29:AD29"/>
    <mergeCell ref="AE29:BH29"/>
    <mergeCell ref="BI29:BW29"/>
    <mergeCell ref="BX29:CL29"/>
    <mergeCell ref="CM29:CW29"/>
    <mergeCell ref="CX29:DH29"/>
    <mergeCell ref="DI29:DS29"/>
    <mergeCell ref="DT29:EU29"/>
    <mergeCell ref="EV29:FJ29"/>
    <mergeCell ref="CM28:CW28"/>
    <mergeCell ref="CX28:DH28"/>
    <mergeCell ref="DI28:DS28"/>
    <mergeCell ref="DT28:EU28"/>
    <mergeCell ref="A28:T28"/>
    <mergeCell ref="U28:AD28"/>
    <mergeCell ref="AE28:BH28"/>
    <mergeCell ref="BI28:BW28"/>
    <mergeCell ref="BX28:CL28"/>
    <mergeCell ref="EV26:FJ26"/>
    <mergeCell ref="A27:BH27"/>
    <mergeCell ref="BI27:BW27"/>
    <mergeCell ref="BX27:CL27"/>
    <mergeCell ref="CM27:CW27"/>
    <mergeCell ref="CX27:DH27"/>
    <mergeCell ref="DI27:DS27"/>
    <mergeCell ref="DT27:EU27"/>
    <mergeCell ref="EV27:FJ27"/>
    <mergeCell ref="CM26:CW26"/>
    <mergeCell ref="CX26:DH26"/>
    <mergeCell ref="DI26:DS26"/>
    <mergeCell ref="DT26:EU26"/>
    <mergeCell ref="A26:T26"/>
    <mergeCell ref="U26:AD26"/>
    <mergeCell ref="AE26:BH26"/>
    <mergeCell ref="BI26:BW26"/>
    <mergeCell ref="BX26:CL26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CM24:CW24"/>
    <mergeCell ref="CX24:DH24"/>
    <mergeCell ref="DI24:DS24"/>
    <mergeCell ref="DT24:EU24"/>
    <mergeCell ref="A24:T24"/>
    <mergeCell ref="U24:AD24"/>
    <mergeCell ref="AE24:BH24"/>
    <mergeCell ref="BI24:BW24"/>
    <mergeCell ref="BX24:CL24"/>
    <mergeCell ref="EV22:FJ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CM22:CW22"/>
    <mergeCell ref="CX22:DH22"/>
    <mergeCell ref="DI22:DS22"/>
    <mergeCell ref="DT22:EU22"/>
    <mergeCell ref="A22:T22"/>
    <mergeCell ref="U22:AD22"/>
    <mergeCell ref="AE22:BH22"/>
    <mergeCell ref="BI22:BW22"/>
    <mergeCell ref="BX22:CL22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CM20:CW20"/>
    <mergeCell ref="CX20:DH20"/>
    <mergeCell ref="DI20:DS20"/>
    <mergeCell ref="DT20:EU20"/>
    <mergeCell ref="A20:T20"/>
    <mergeCell ref="U20:AD20"/>
    <mergeCell ref="AE20:BH20"/>
    <mergeCell ref="BI20:BW20"/>
    <mergeCell ref="BX20:CL20"/>
    <mergeCell ref="CX19:DH19"/>
    <mergeCell ref="DI19:DS19"/>
    <mergeCell ref="DT19:EU19"/>
    <mergeCell ref="EV19:FJ19"/>
    <mergeCell ref="U19:AD19"/>
    <mergeCell ref="AE19:BH19"/>
    <mergeCell ref="BI19:BW19"/>
    <mergeCell ref="BX19:CL19"/>
    <mergeCell ref="CM19:CW19"/>
    <mergeCell ref="CX18:DH18"/>
    <mergeCell ref="DI18:DS18"/>
    <mergeCell ref="DT18:EU18"/>
    <mergeCell ref="EV18:FJ18"/>
    <mergeCell ref="U18:AD18"/>
    <mergeCell ref="AE18:BH18"/>
    <mergeCell ref="BI18:BW18"/>
    <mergeCell ref="BX18:CL18"/>
    <mergeCell ref="CM18:CW18"/>
    <mergeCell ref="CX17:DH17"/>
    <mergeCell ref="DI17:DS17"/>
    <mergeCell ref="DT17:EU17"/>
    <mergeCell ref="EV17:FJ17"/>
    <mergeCell ref="U17:AD17"/>
    <mergeCell ref="AE17:BH17"/>
    <mergeCell ref="BI17:BW17"/>
    <mergeCell ref="BX17:CL17"/>
    <mergeCell ref="CM17:CW17"/>
    <mergeCell ref="CX16:DH16"/>
    <mergeCell ref="DI16:DS16"/>
    <mergeCell ref="DT16:EU16"/>
    <mergeCell ref="EV16:FJ16"/>
    <mergeCell ref="U16:AD16"/>
    <mergeCell ref="AE16:BH16"/>
    <mergeCell ref="BI16:BW16"/>
    <mergeCell ref="BX16:CL16"/>
    <mergeCell ref="CM16:CW16"/>
    <mergeCell ref="CX15:DH15"/>
    <mergeCell ref="DI15:DS15"/>
    <mergeCell ref="DT15:EU15"/>
    <mergeCell ref="EV15:FJ15"/>
    <mergeCell ref="U15:AD15"/>
    <mergeCell ref="AE15:BH15"/>
    <mergeCell ref="BI15:BW15"/>
    <mergeCell ref="BX15:CL15"/>
    <mergeCell ref="CM15:CW15"/>
    <mergeCell ref="CX14:DH14"/>
    <mergeCell ref="DI14:DS14"/>
    <mergeCell ref="DT14:EU14"/>
    <mergeCell ref="EV14:FJ14"/>
    <mergeCell ref="U14:AD14"/>
    <mergeCell ref="AE14:BH14"/>
    <mergeCell ref="BI14:BW14"/>
    <mergeCell ref="BX14:CL14"/>
    <mergeCell ref="CM14:CW14"/>
    <mergeCell ref="CX13:DH13"/>
    <mergeCell ref="DI13:DS13"/>
    <mergeCell ref="DT13:EU13"/>
    <mergeCell ref="EV13:FJ13"/>
    <mergeCell ref="U13:AD13"/>
    <mergeCell ref="AE13:BH13"/>
    <mergeCell ref="BI13:BW13"/>
    <mergeCell ref="BX13:CL13"/>
    <mergeCell ref="CM13:CW13"/>
    <mergeCell ref="DI11:DS11"/>
    <mergeCell ref="DT11:EU11"/>
    <mergeCell ref="EV11:FJ11"/>
    <mergeCell ref="A12:T12"/>
    <mergeCell ref="U12:AD12"/>
    <mergeCell ref="AE12:BH12"/>
    <mergeCell ref="BI12:BW12"/>
    <mergeCell ref="BX12:CL12"/>
    <mergeCell ref="CM12:CW12"/>
    <mergeCell ref="CX12:DH12"/>
    <mergeCell ref="DI12:DS12"/>
    <mergeCell ref="DT12:EU12"/>
    <mergeCell ref="EV12:FJ12"/>
    <mergeCell ref="AE11:BH11"/>
    <mergeCell ref="BI11:BW11"/>
    <mergeCell ref="BX11:CL11"/>
    <mergeCell ref="CM11:CW11"/>
    <mergeCell ref="CX11:DH11"/>
    <mergeCell ref="EV9:FJ10"/>
    <mergeCell ref="A10:T10"/>
    <mergeCell ref="U10:AD10"/>
    <mergeCell ref="CM10:CW10"/>
    <mergeCell ref="CX10:DH10"/>
    <mergeCell ref="DI10:DS10"/>
    <mergeCell ref="AE9:BH10"/>
    <mergeCell ref="BI9:BW10"/>
    <mergeCell ref="BX9:CL10"/>
    <mergeCell ref="CM9:DS9"/>
    <mergeCell ref="DT9:EU10"/>
    <mergeCell ref="DY1:FJ1"/>
    <mergeCell ref="B3:BC3"/>
    <mergeCell ref="BH3:BI3"/>
    <mergeCell ref="C4:D4"/>
    <mergeCell ref="B5:BD5"/>
    <mergeCell ref="A9:AD9"/>
    <mergeCell ref="A11:T11"/>
    <mergeCell ref="U11:AD11"/>
    <mergeCell ref="A13:T13"/>
    <mergeCell ref="A14:T14"/>
    <mergeCell ref="A15:T15"/>
    <mergeCell ref="A16:T16"/>
    <mergeCell ref="A17:T17"/>
    <mergeCell ref="A18:T18"/>
    <mergeCell ref="A19:T19"/>
  </mergeCells>
  <pageMargins left="0.78740157480314965" right="0" top="0" bottom="0" header="0" footer="0"/>
  <pageSetup paperSize="9" scale="38" orientation="landscape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CA41-74B7-4B7D-BA7C-72C6ABC7CD43}">
  <dimension ref="A1:FJ94"/>
  <sheetViews>
    <sheetView view="pageBreakPreview" topLeftCell="A40" zoomScale="60" zoomScaleNormal="100" workbookViewId="0">
      <selection activeCell="AE55" sqref="AE55:BH55"/>
    </sheetView>
  </sheetViews>
  <sheetFormatPr defaultColWidth="0.85546875" defaultRowHeight="12.75" x14ac:dyDescent="0.2"/>
  <cols>
    <col min="1" max="17" width="0.85546875" style="388"/>
    <col min="18" max="18" width="0.5703125" style="388" customWidth="1"/>
    <col min="19" max="19" width="0.85546875" style="388" hidden="1" customWidth="1"/>
    <col min="20" max="59" width="0.85546875" style="388"/>
    <col min="60" max="60" width="5" style="388" customWidth="1"/>
    <col min="61" max="100" width="0.85546875" style="388"/>
    <col min="101" max="101" width="3" style="388" customWidth="1"/>
    <col min="102" max="111" width="0.85546875" style="388"/>
    <col min="112" max="112" width="2.7109375" style="388" customWidth="1"/>
    <col min="113" max="16384" width="0.85546875" style="388"/>
  </cols>
  <sheetData>
    <row r="1" spans="1:166" s="385" customFormat="1" ht="35.25" customHeight="1" x14ac:dyDescent="0.2">
      <c r="C1" s="71" t="s">
        <v>76</v>
      </c>
      <c r="DP1" s="386"/>
      <c r="DQ1" s="386"/>
      <c r="DR1" s="386"/>
      <c r="DS1" s="386"/>
      <c r="DT1" s="386"/>
      <c r="DU1" s="386"/>
      <c r="DW1" s="386"/>
      <c r="DY1" s="387"/>
      <c r="DZ1" s="387"/>
      <c r="EA1" s="387"/>
      <c r="EB1" s="387"/>
      <c r="EC1" s="387"/>
      <c r="ED1" s="387"/>
      <c r="EE1" s="387"/>
      <c r="EF1" s="387"/>
      <c r="EG1" s="387"/>
      <c r="EH1" s="387"/>
      <c r="EI1" s="387"/>
      <c r="EJ1" s="387"/>
      <c r="EK1" s="387"/>
      <c r="EL1" s="387"/>
      <c r="EM1" s="387"/>
      <c r="EN1" s="387"/>
      <c r="EO1" s="387"/>
      <c r="EP1" s="387"/>
      <c r="EQ1" s="387"/>
      <c r="ER1" s="387"/>
      <c r="ES1" s="387"/>
      <c r="ET1" s="387"/>
      <c r="EU1" s="387"/>
      <c r="EV1" s="387"/>
      <c r="EW1" s="387"/>
      <c r="EX1" s="387"/>
      <c r="EY1" s="387"/>
      <c r="EZ1" s="387"/>
      <c r="FA1" s="387"/>
      <c r="FB1" s="387"/>
      <c r="FC1" s="387"/>
      <c r="FD1" s="387"/>
      <c r="FE1" s="387"/>
      <c r="FF1" s="387"/>
      <c r="FG1" s="387"/>
      <c r="FH1" s="387"/>
      <c r="FI1" s="387"/>
      <c r="FJ1" s="387"/>
    </row>
    <row r="3" spans="1:166" s="389" customFormat="1" ht="12.75" customHeight="1" thickBot="1" x14ac:dyDescent="0.25">
      <c r="B3" s="250" t="s">
        <v>100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H3" s="224">
        <v>111</v>
      </c>
      <c r="BI3" s="224"/>
    </row>
    <row r="4" spans="1:166" s="389" customFormat="1" ht="12.75" customHeight="1" x14ac:dyDescent="0.2">
      <c r="B4" s="1"/>
      <c r="C4" s="225"/>
      <c r="D4" s="225"/>
      <c r="E4" s="65"/>
      <c r="F4" s="65"/>
      <c r="G4" s="65"/>
      <c r="H4" s="65"/>
      <c r="I4" s="65"/>
      <c r="J4" s="65"/>
      <c r="K4" s="65"/>
    </row>
    <row r="5" spans="1:166" s="389" customFormat="1" ht="12.75" customHeight="1" x14ac:dyDescent="0.2">
      <c r="B5" s="250" t="s">
        <v>101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H5" s="392" t="s">
        <v>287</v>
      </c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2"/>
      <c r="DN5" s="392"/>
      <c r="DO5" s="392"/>
      <c r="DP5" s="392"/>
      <c r="DQ5" s="392"/>
      <c r="DR5" s="392"/>
      <c r="DS5" s="392"/>
      <c r="DT5" s="392"/>
      <c r="DU5" s="392"/>
      <c r="DV5" s="392"/>
      <c r="DW5" s="392"/>
      <c r="DX5" s="392"/>
      <c r="DY5" s="392"/>
      <c r="DZ5" s="392"/>
      <c r="EA5" s="392"/>
      <c r="EB5" s="392"/>
      <c r="EC5" s="392"/>
      <c r="ED5" s="392"/>
      <c r="EE5" s="392"/>
      <c r="EF5" s="392"/>
      <c r="EG5" s="392"/>
      <c r="EH5" s="392"/>
      <c r="EI5" s="392"/>
      <c r="EJ5" s="392"/>
      <c r="EK5" s="392"/>
      <c r="EL5" s="392"/>
      <c r="EM5" s="392"/>
      <c r="EN5" s="392"/>
      <c r="EO5" s="392"/>
      <c r="EP5" s="392"/>
      <c r="EQ5" s="392"/>
      <c r="ER5" s="392"/>
      <c r="ES5" s="392"/>
      <c r="ET5" s="392"/>
      <c r="EU5" s="392"/>
      <c r="EV5" s="392"/>
      <c r="EW5" s="392"/>
      <c r="EX5" s="392"/>
      <c r="EY5" s="392"/>
      <c r="EZ5" s="392"/>
      <c r="FA5" s="392"/>
      <c r="FB5" s="392"/>
      <c r="FC5" s="392"/>
      <c r="FD5" s="392"/>
      <c r="FE5" s="392"/>
      <c r="FF5" s="392"/>
    </row>
    <row r="6" spans="1:166" s="389" customFormat="1" ht="11.25" customHeight="1" x14ac:dyDescent="0.2">
      <c r="B6" s="78" t="s">
        <v>102</v>
      </c>
      <c r="C6" s="65"/>
      <c r="D6" s="65"/>
      <c r="E6" s="65"/>
      <c r="F6" s="65"/>
      <c r="G6" s="65"/>
      <c r="H6" s="65"/>
      <c r="I6" s="65"/>
      <c r="J6" s="65"/>
      <c r="K6" s="65"/>
    </row>
    <row r="7" spans="1:166" s="389" customFormat="1" ht="12.75" customHeight="1" x14ac:dyDescent="0.2"/>
    <row r="9" spans="1:166" ht="12.75" customHeight="1" x14ac:dyDescent="0.2">
      <c r="A9" s="327" t="s">
        <v>239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9"/>
      <c r="AE9" s="330" t="s">
        <v>240</v>
      </c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2"/>
      <c r="BI9" s="330" t="s">
        <v>241</v>
      </c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2"/>
      <c r="BX9" s="330" t="s">
        <v>242</v>
      </c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2"/>
      <c r="CM9" s="327" t="s">
        <v>243</v>
      </c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9"/>
      <c r="DT9" s="333" t="s">
        <v>244</v>
      </c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5"/>
      <c r="EV9" s="333" t="s">
        <v>245</v>
      </c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5"/>
    </row>
    <row r="10" spans="1:166" ht="49.5" customHeight="1" x14ac:dyDescent="0.2">
      <c r="A10" s="336" t="s">
        <v>246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8"/>
      <c r="U10" s="339" t="s">
        <v>247</v>
      </c>
      <c r="V10" s="340"/>
      <c r="W10" s="340"/>
      <c r="X10" s="340"/>
      <c r="Y10" s="340"/>
      <c r="Z10" s="340"/>
      <c r="AA10" s="340"/>
      <c r="AB10" s="340"/>
      <c r="AC10" s="340"/>
      <c r="AD10" s="341"/>
      <c r="AE10" s="342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4"/>
      <c r="BI10" s="342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4"/>
      <c r="BX10" s="342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4"/>
      <c r="CM10" s="345" t="s">
        <v>288</v>
      </c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5" t="s">
        <v>104</v>
      </c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36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8"/>
      <c r="EV10" s="336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8"/>
    </row>
    <row r="11" spans="1:166" x14ac:dyDescent="0.2">
      <c r="A11" s="346">
        <v>1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>
        <v>2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>
        <v>3</v>
      </c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>
        <v>4</v>
      </c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>
        <v>5</v>
      </c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>
        <v>6</v>
      </c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>
        <v>7</v>
      </c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>
        <v>8</v>
      </c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>
        <v>9</v>
      </c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>
        <v>11</v>
      </c>
      <c r="EW11" s="346"/>
      <c r="EX11" s="346"/>
      <c r="EY11" s="346"/>
      <c r="EZ11" s="346"/>
      <c r="FA11" s="346"/>
      <c r="FB11" s="346"/>
      <c r="FC11" s="346"/>
      <c r="FD11" s="346"/>
      <c r="FE11" s="346"/>
      <c r="FF11" s="346"/>
      <c r="FG11" s="346"/>
      <c r="FH11" s="346"/>
      <c r="FI11" s="346"/>
      <c r="FJ11" s="346"/>
    </row>
    <row r="12" spans="1:166" s="382" customFormat="1" ht="24" customHeight="1" x14ac:dyDescent="0.2">
      <c r="A12" s="347" t="s">
        <v>249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</row>
    <row r="13" spans="1:166" x14ac:dyDescent="0.2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0" t="s">
        <v>209</v>
      </c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46">
        <v>1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>
        <v>46268.72</v>
      </c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>
        <f>(BX13+CM13)*0.15</f>
        <v>6940.308</v>
      </c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>
        <f>(BX13+CM13+CX13)*BI13</f>
        <v>53209.027999999998</v>
      </c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</row>
    <row r="14" spans="1:166" x14ac:dyDescent="0.2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0" t="s">
        <v>250</v>
      </c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46">
        <v>1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>
        <v>23134.33</v>
      </c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>
        <f>(BX14+CM14)*0.15</f>
        <v>3470.1495</v>
      </c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>
        <f>(BX14+CM14+CX14)*BI14</f>
        <v>26604.479500000001</v>
      </c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0"/>
      <c r="EW14" s="350"/>
      <c r="EX14" s="350"/>
      <c r="EY14" s="350"/>
      <c r="EZ14" s="350"/>
      <c r="FA14" s="350"/>
      <c r="FB14" s="350"/>
      <c r="FC14" s="350"/>
      <c r="FD14" s="350"/>
      <c r="FE14" s="350"/>
      <c r="FF14" s="350"/>
      <c r="FG14" s="350"/>
      <c r="FH14" s="350"/>
      <c r="FI14" s="350"/>
      <c r="FJ14" s="350"/>
    </row>
    <row r="15" spans="1:166" ht="24" customHeight="1" x14ac:dyDescent="0.2">
      <c r="A15" s="350"/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0" t="s">
        <v>251</v>
      </c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46">
        <v>1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>
        <v>23134.33</v>
      </c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>
        <f t="shared" ref="CX15:CX75" si="0">(BX15+CM15)*0.15</f>
        <v>3470.1495</v>
      </c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>
        <f t="shared" ref="DT15:DT74" si="1">(BX15+CM15+CX15)*BI15</f>
        <v>26604.479500000001</v>
      </c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</row>
    <row r="16" spans="1:166" ht="29.25" hidden="1" customHeight="1" x14ac:dyDescent="0.2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>
        <v>23137.33</v>
      </c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>
        <f t="shared" si="1"/>
        <v>0</v>
      </c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2"/>
      <c r="EU16" s="352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</row>
    <row r="17" spans="1:166" ht="15" customHeight="1" x14ac:dyDescent="0.2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0" t="s">
        <v>207</v>
      </c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46">
        <v>4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>
        <v>23134.33</v>
      </c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>
        <f t="shared" si="0"/>
        <v>3470.1495</v>
      </c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>
        <f t="shared" si="1"/>
        <v>106417.91800000001</v>
      </c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</row>
    <row r="18" spans="1:166" ht="15" customHeight="1" x14ac:dyDescent="0.2">
      <c r="A18" s="350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0" t="s">
        <v>252</v>
      </c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46">
        <v>1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>
        <v>23134.33</v>
      </c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>
        <f t="shared" si="0"/>
        <v>3470.1495</v>
      </c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>
        <f t="shared" si="1"/>
        <v>26604.479500000001</v>
      </c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  <c r="FF18" s="350"/>
      <c r="FG18" s="350"/>
      <c r="FH18" s="350"/>
      <c r="FI18" s="350"/>
      <c r="FJ18" s="350"/>
    </row>
    <row r="19" spans="1:166" ht="15" customHeight="1" x14ac:dyDescent="0.2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0" t="s">
        <v>253</v>
      </c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46">
        <v>1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>
        <v>23134.33</v>
      </c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>
        <f t="shared" si="0"/>
        <v>3470.1495</v>
      </c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>
        <f t="shared" si="1"/>
        <v>26604.479500000001</v>
      </c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0"/>
      <c r="EW19" s="350"/>
      <c r="EX19" s="350"/>
      <c r="EY19" s="350"/>
      <c r="EZ19" s="350"/>
      <c r="FA19" s="350"/>
      <c r="FB19" s="350"/>
      <c r="FC19" s="350"/>
      <c r="FD19" s="350"/>
      <c r="FE19" s="350"/>
      <c r="FF19" s="350"/>
      <c r="FG19" s="350"/>
      <c r="FH19" s="350"/>
      <c r="FI19" s="350"/>
      <c r="FJ19" s="350"/>
    </row>
    <row r="20" spans="1:166" ht="15" customHeight="1" x14ac:dyDescent="0.2">
      <c r="A20" s="350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0" t="s">
        <v>254</v>
      </c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46">
        <v>1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>
        <v>23134.33</v>
      </c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>
        <f t="shared" si="0"/>
        <v>3470.1495</v>
      </c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>
        <f t="shared" si="1"/>
        <v>26604.479500000001</v>
      </c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2"/>
      <c r="ER20" s="352"/>
      <c r="ES20" s="352"/>
      <c r="ET20" s="352"/>
      <c r="EU20" s="352"/>
      <c r="EV20" s="350"/>
      <c r="EW20" s="350"/>
      <c r="EX20" s="350"/>
      <c r="EY20" s="350"/>
      <c r="EZ20" s="350"/>
      <c r="FA20" s="350"/>
      <c r="FB20" s="350"/>
      <c r="FC20" s="350"/>
      <c r="FD20" s="350"/>
      <c r="FE20" s="350"/>
      <c r="FF20" s="350"/>
      <c r="FG20" s="350"/>
      <c r="FH20" s="350"/>
      <c r="FI20" s="350"/>
      <c r="FJ20" s="350"/>
    </row>
    <row r="21" spans="1:166" ht="30" customHeight="1" x14ac:dyDescent="0.2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0" t="s">
        <v>255</v>
      </c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46">
        <v>0.25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>
        <v>23134.33</v>
      </c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>
        <f t="shared" si="0"/>
        <v>3470.1495</v>
      </c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>
        <f t="shared" si="1"/>
        <v>6651.1198750000003</v>
      </c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  <c r="EQ21" s="352"/>
      <c r="ER21" s="352"/>
      <c r="ES21" s="352"/>
      <c r="ET21" s="352"/>
      <c r="EU21" s="352"/>
      <c r="EV21" s="350"/>
      <c r="EW21" s="350"/>
      <c r="EX21" s="350"/>
      <c r="EY21" s="350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</row>
    <row r="22" spans="1:166" ht="15" customHeight="1" x14ac:dyDescent="0.2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0" t="s">
        <v>211</v>
      </c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46">
        <v>0.25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>
        <v>23134.33</v>
      </c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>
        <f t="shared" si="0"/>
        <v>3470.1495</v>
      </c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>
        <f t="shared" si="1"/>
        <v>6651.1198750000003</v>
      </c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/>
      <c r="EV22" s="350"/>
      <c r="EW22" s="350"/>
      <c r="EX22" s="350"/>
      <c r="EY22" s="350"/>
      <c r="EZ22" s="350"/>
      <c r="FA22" s="350"/>
      <c r="FB22" s="350"/>
      <c r="FC22" s="350"/>
      <c r="FD22" s="350"/>
      <c r="FE22" s="350"/>
      <c r="FF22" s="350"/>
      <c r="FG22" s="350"/>
      <c r="FH22" s="350"/>
      <c r="FI22" s="350"/>
      <c r="FJ22" s="350"/>
    </row>
    <row r="23" spans="1:166" x14ac:dyDescent="0.2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0" t="s">
        <v>256</v>
      </c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46">
        <v>3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>
        <v>23134.33</v>
      </c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>
        <f t="shared" si="0"/>
        <v>3470.1495</v>
      </c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>
        <f t="shared" si="1"/>
        <v>79813.438500000004</v>
      </c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0"/>
      <c r="EW23" s="350"/>
      <c r="EX23" s="350"/>
      <c r="EY23" s="350"/>
      <c r="EZ23" s="350"/>
      <c r="FA23" s="350"/>
      <c r="FB23" s="350"/>
      <c r="FC23" s="350"/>
      <c r="FD23" s="350"/>
      <c r="FE23" s="350"/>
      <c r="FF23" s="350"/>
      <c r="FG23" s="350"/>
      <c r="FH23" s="350"/>
      <c r="FI23" s="350"/>
      <c r="FJ23" s="350"/>
    </row>
    <row r="24" spans="1:166" x14ac:dyDescent="0.2">
      <c r="A24" s="350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0" t="s">
        <v>257</v>
      </c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46">
        <v>1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>
        <v>23134.33</v>
      </c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>
        <f t="shared" si="0"/>
        <v>3470.1495</v>
      </c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>
        <f t="shared" si="1"/>
        <v>26604.479500000001</v>
      </c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0"/>
      <c r="EW24" s="350"/>
      <c r="EX24" s="350"/>
      <c r="EY24" s="350"/>
      <c r="EZ24" s="350"/>
      <c r="FA24" s="350"/>
      <c r="FB24" s="350"/>
      <c r="FC24" s="350"/>
      <c r="FD24" s="350"/>
      <c r="FE24" s="350"/>
      <c r="FF24" s="350"/>
      <c r="FG24" s="350"/>
      <c r="FH24" s="350"/>
      <c r="FI24" s="350"/>
      <c r="FJ24" s="350"/>
    </row>
    <row r="25" spans="1:166" x14ac:dyDescent="0.2">
      <c r="A25" s="353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5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0" t="s">
        <v>258</v>
      </c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46">
        <v>2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>
        <v>23134.33</v>
      </c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>
        <f t="shared" si="0"/>
        <v>3470.1495</v>
      </c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>
        <f t="shared" si="1"/>
        <v>53208.959000000003</v>
      </c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2"/>
      <c r="ER25" s="352"/>
      <c r="ES25" s="352"/>
      <c r="ET25" s="352"/>
      <c r="EU25" s="352"/>
      <c r="EV25" s="350"/>
      <c r="EW25" s="350"/>
      <c r="EX25" s="350"/>
      <c r="EY25" s="350"/>
      <c r="EZ25" s="350"/>
      <c r="FA25" s="350"/>
      <c r="FB25" s="350"/>
      <c r="FC25" s="350"/>
      <c r="FD25" s="350"/>
      <c r="FE25" s="350"/>
      <c r="FF25" s="350"/>
      <c r="FG25" s="350"/>
      <c r="FH25" s="350"/>
      <c r="FI25" s="350"/>
      <c r="FJ25" s="350"/>
    </row>
    <row r="26" spans="1:166" ht="28.5" customHeight="1" x14ac:dyDescent="0.2">
      <c r="A26" s="353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5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0" t="s">
        <v>259</v>
      </c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46">
        <v>1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>
        <v>23134.33</v>
      </c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>
        <f t="shared" si="0"/>
        <v>3470.1495</v>
      </c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>
        <f t="shared" si="1"/>
        <v>26604.479500000001</v>
      </c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2"/>
      <c r="ER26" s="352"/>
      <c r="ES26" s="352"/>
      <c r="ET26" s="352"/>
      <c r="EU26" s="352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</row>
    <row r="27" spans="1:166" s="382" customFormat="1" ht="28.5" customHeight="1" x14ac:dyDescent="0.2">
      <c r="A27" s="356" t="s">
        <v>193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8"/>
      <c r="BI27" s="349">
        <f>SUM(BI13:BI26)</f>
        <v>17.5</v>
      </c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59">
        <f>SUM(BX13:BX26)</f>
        <v>0</v>
      </c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>
        <f>SUM(CM15:CM26)</f>
        <v>277614.96000000008</v>
      </c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>
        <f>SUM(CX13:CX26)</f>
        <v>48582.101999999999</v>
      </c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>
        <f>SUM(DT13:DT26)</f>
        <v>492182.93975000002</v>
      </c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47"/>
      <c r="EW27" s="347"/>
      <c r="EX27" s="347"/>
      <c r="EY27" s="347"/>
      <c r="EZ27" s="347"/>
      <c r="FA27" s="347"/>
      <c r="FB27" s="347"/>
      <c r="FC27" s="347"/>
      <c r="FD27" s="347"/>
      <c r="FE27" s="347"/>
      <c r="FF27" s="347"/>
      <c r="FG27" s="347"/>
      <c r="FH27" s="347"/>
      <c r="FI27" s="347"/>
      <c r="FJ27" s="347"/>
    </row>
    <row r="28" spans="1:166" s="382" customFormat="1" ht="25.5" customHeight="1" x14ac:dyDescent="0.2">
      <c r="A28" s="360" t="s">
        <v>260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2"/>
      <c r="U28" s="363"/>
      <c r="V28" s="364"/>
      <c r="W28" s="364"/>
      <c r="X28" s="364"/>
      <c r="Y28" s="364"/>
      <c r="Z28" s="364"/>
      <c r="AA28" s="364"/>
      <c r="AB28" s="364"/>
      <c r="AC28" s="364"/>
      <c r="AD28" s="365"/>
      <c r="AE28" s="360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2"/>
      <c r="BI28" s="366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8"/>
      <c r="BX28" s="369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1"/>
      <c r="CM28" s="369"/>
      <c r="CN28" s="370"/>
      <c r="CO28" s="370"/>
      <c r="CP28" s="370"/>
      <c r="CQ28" s="370"/>
      <c r="CR28" s="370"/>
      <c r="CS28" s="370"/>
      <c r="CT28" s="370"/>
      <c r="CU28" s="370"/>
      <c r="CV28" s="370"/>
      <c r="CW28" s="371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69"/>
      <c r="DJ28" s="370"/>
      <c r="DK28" s="370"/>
      <c r="DL28" s="370"/>
      <c r="DM28" s="370"/>
      <c r="DN28" s="370"/>
      <c r="DO28" s="370"/>
      <c r="DP28" s="370"/>
      <c r="DQ28" s="370"/>
      <c r="DR28" s="370"/>
      <c r="DS28" s="371"/>
      <c r="DT28" s="352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2"/>
      <c r="EU28" s="352"/>
      <c r="EV28" s="360"/>
      <c r="EW28" s="361"/>
      <c r="EX28" s="361"/>
      <c r="EY28" s="361"/>
      <c r="EZ28" s="361"/>
      <c r="FA28" s="361"/>
      <c r="FB28" s="361"/>
      <c r="FC28" s="361"/>
      <c r="FD28" s="361"/>
      <c r="FE28" s="361"/>
      <c r="FF28" s="361"/>
      <c r="FG28" s="361"/>
      <c r="FH28" s="361"/>
      <c r="FI28" s="361"/>
      <c r="FJ28" s="362"/>
    </row>
    <row r="29" spans="1:166" ht="12.75" customHeight="1" x14ac:dyDescent="0.2">
      <c r="A29" s="353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5"/>
      <c r="U29" s="372"/>
      <c r="V29" s="373"/>
      <c r="W29" s="373"/>
      <c r="X29" s="373"/>
      <c r="Y29" s="373"/>
      <c r="Z29" s="373"/>
      <c r="AA29" s="373"/>
      <c r="AB29" s="373"/>
      <c r="AC29" s="373"/>
      <c r="AD29" s="374"/>
      <c r="AE29" s="353" t="s">
        <v>210</v>
      </c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5"/>
      <c r="BI29" s="375">
        <v>38.75</v>
      </c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7"/>
      <c r="BX29" s="378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80"/>
      <c r="CM29" s="352">
        <v>23134.33</v>
      </c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78">
        <f t="shared" si="0"/>
        <v>3470.1495</v>
      </c>
      <c r="CY29" s="379"/>
      <c r="CZ29" s="379"/>
      <c r="DA29" s="379"/>
      <c r="DB29" s="379"/>
      <c r="DC29" s="379"/>
      <c r="DD29" s="379"/>
      <c r="DE29" s="379"/>
      <c r="DF29" s="379"/>
      <c r="DG29" s="379"/>
      <c r="DH29" s="380"/>
      <c r="DI29" s="378"/>
      <c r="DJ29" s="379"/>
      <c r="DK29" s="379"/>
      <c r="DL29" s="379"/>
      <c r="DM29" s="379"/>
      <c r="DN29" s="379"/>
      <c r="DO29" s="379"/>
      <c r="DP29" s="379"/>
      <c r="DQ29" s="379"/>
      <c r="DR29" s="379"/>
      <c r="DS29" s="380"/>
      <c r="DT29" s="378">
        <f>(BX29+CM29+CX29)*BI29-0.01+0.12</f>
        <v>1030923.690625</v>
      </c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80"/>
      <c r="EV29" s="353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  <c r="FG29" s="354"/>
      <c r="FH29" s="354"/>
      <c r="FI29" s="354"/>
      <c r="FJ29" s="355"/>
    </row>
    <row r="30" spans="1:166" s="382" customFormat="1" ht="12.75" customHeight="1" x14ac:dyDescent="0.2">
      <c r="A30" s="356" t="s">
        <v>193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8"/>
      <c r="BI30" s="349">
        <f>SUM(BI29)</f>
        <v>38.75</v>
      </c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59">
        <f>SUM(BX29)</f>
        <v>0</v>
      </c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>
        <f>SUM(CM29)</f>
        <v>23134.33</v>
      </c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>
        <f>SUM(CX29)</f>
        <v>3470.1495</v>
      </c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>
        <f>SUM(DT29)</f>
        <v>1030923.690625</v>
      </c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47"/>
      <c r="EW30" s="347"/>
      <c r="EX30" s="347"/>
      <c r="EY30" s="347"/>
      <c r="EZ30" s="347"/>
      <c r="FA30" s="347"/>
      <c r="FB30" s="347"/>
      <c r="FC30" s="347"/>
      <c r="FD30" s="347"/>
      <c r="FE30" s="347"/>
      <c r="FF30" s="347"/>
      <c r="FG30" s="347"/>
      <c r="FH30" s="347"/>
      <c r="FI30" s="347"/>
      <c r="FJ30" s="347"/>
    </row>
    <row r="31" spans="1:166" s="382" customFormat="1" ht="12.75" customHeight="1" x14ac:dyDescent="0.2">
      <c r="A31" s="360" t="s">
        <v>261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2"/>
      <c r="U31" s="363"/>
      <c r="V31" s="364"/>
      <c r="W31" s="364"/>
      <c r="X31" s="364"/>
      <c r="Y31" s="364"/>
      <c r="Z31" s="364"/>
      <c r="AA31" s="364"/>
      <c r="AB31" s="364"/>
      <c r="AC31" s="364"/>
      <c r="AD31" s="365"/>
      <c r="AE31" s="360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2"/>
      <c r="BI31" s="366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8"/>
      <c r="BX31" s="369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1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69"/>
      <c r="DJ31" s="370"/>
      <c r="DK31" s="370"/>
      <c r="DL31" s="370"/>
      <c r="DM31" s="370"/>
      <c r="DN31" s="370"/>
      <c r="DO31" s="370"/>
      <c r="DP31" s="370"/>
      <c r="DQ31" s="370"/>
      <c r="DR31" s="370"/>
      <c r="DS31" s="371"/>
      <c r="DT31" s="352"/>
      <c r="DU31" s="352"/>
      <c r="DV31" s="352"/>
      <c r="DW31" s="352"/>
      <c r="DX31" s="352"/>
      <c r="DY31" s="352"/>
      <c r="DZ31" s="352"/>
      <c r="EA31" s="352"/>
      <c r="EB31" s="352"/>
      <c r="EC31" s="352"/>
      <c r="ED31" s="352"/>
      <c r="EE31" s="352"/>
      <c r="EF31" s="352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60"/>
      <c r="EW31" s="361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61"/>
      <c r="FJ31" s="362"/>
    </row>
    <row r="32" spans="1:166" x14ac:dyDescent="0.2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5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0" t="s">
        <v>195</v>
      </c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46">
        <v>1</v>
      </c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>
        <v>23134.33</v>
      </c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>
        <f t="shared" si="0"/>
        <v>3470.1495</v>
      </c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>
        <f t="shared" si="1"/>
        <v>26604.479500000001</v>
      </c>
      <c r="DU32" s="352"/>
      <c r="DV32" s="352"/>
      <c r="DW32" s="352"/>
      <c r="DX32" s="352"/>
      <c r="DY32" s="352"/>
      <c r="DZ32" s="352"/>
      <c r="EA32" s="352"/>
      <c r="EB32" s="352"/>
      <c r="EC32" s="352"/>
      <c r="ED32" s="352"/>
      <c r="EE32" s="352"/>
      <c r="EF32" s="352"/>
      <c r="EG32" s="352"/>
      <c r="EH32" s="352"/>
      <c r="EI32" s="352"/>
      <c r="EJ32" s="352"/>
      <c r="EK32" s="352"/>
      <c r="EL32" s="352"/>
      <c r="EM32" s="352"/>
      <c r="EN32" s="352"/>
      <c r="EO32" s="352"/>
      <c r="EP32" s="352"/>
      <c r="EQ32" s="352"/>
      <c r="ER32" s="352"/>
      <c r="ES32" s="352"/>
      <c r="ET32" s="352"/>
      <c r="EU32" s="352"/>
      <c r="EV32" s="350"/>
      <c r="EW32" s="350"/>
      <c r="EX32" s="350"/>
      <c r="EY32" s="350"/>
      <c r="EZ32" s="350"/>
      <c r="FA32" s="350"/>
      <c r="FB32" s="350"/>
      <c r="FC32" s="350"/>
      <c r="FD32" s="350"/>
      <c r="FE32" s="350"/>
      <c r="FF32" s="350"/>
      <c r="FG32" s="350"/>
      <c r="FH32" s="350"/>
      <c r="FI32" s="350"/>
      <c r="FJ32" s="350"/>
    </row>
    <row r="33" spans="1:166" x14ac:dyDescent="0.2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0" t="s">
        <v>196</v>
      </c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46">
        <v>1</v>
      </c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>
        <v>23134.33</v>
      </c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>
        <f t="shared" si="0"/>
        <v>3470.1495</v>
      </c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>
        <f t="shared" si="1"/>
        <v>26604.479500000001</v>
      </c>
      <c r="DU33" s="352"/>
      <c r="DV33" s="352"/>
      <c r="DW33" s="352"/>
      <c r="DX33" s="352"/>
      <c r="DY33" s="352"/>
      <c r="DZ33" s="352"/>
      <c r="EA33" s="352"/>
      <c r="EB33" s="352"/>
      <c r="EC33" s="352"/>
      <c r="ED33" s="352"/>
      <c r="EE33" s="352"/>
      <c r="EF33" s="352"/>
      <c r="EG33" s="352"/>
      <c r="EH33" s="352"/>
      <c r="EI33" s="352"/>
      <c r="EJ33" s="352"/>
      <c r="EK33" s="352"/>
      <c r="EL33" s="352"/>
      <c r="EM33" s="352"/>
      <c r="EN33" s="352"/>
      <c r="EO33" s="352"/>
      <c r="EP33" s="352"/>
      <c r="EQ33" s="352"/>
      <c r="ER33" s="352"/>
      <c r="ES33" s="352"/>
      <c r="ET33" s="352"/>
      <c r="EU33" s="352"/>
      <c r="EV33" s="350"/>
      <c r="EW33" s="350"/>
      <c r="EX33" s="350"/>
      <c r="EY33" s="350"/>
      <c r="EZ33" s="350"/>
      <c r="FA33" s="350"/>
      <c r="FB33" s="350"/>
      <c r="FC33" s="350"/>
      <c r="FD33" s="350"/>
      <c r="FE33" s="350"/>
      <c r="FF33" s="350"/>
      <c r="FG33" s="350"/>
      <c r="FH33" s="350"/>
      <c r="FI33" s="350"/>
      <c r="FJ33" s="350"/>
    </row>
    <row r="34" spans="1:166" ht="24" customHeight="1" x14ac:dyDescent="0.2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5"/>
      <c r="U34" s="372"/>
      <c r="V34" s="373"/>
      <c r="W34" s="373"/>
      <c r="X34" s="373"/>
      <c r="Y34" s="373"/>
      <c r="Z34" s="373"/>
      <c r="AA34" s="373"/>
      <c r="AB34" s="373"/>
      <c r="AC34" s="373"/>
      <c r="AD34" s="374"/>
      <c r="AE34" s="353" t="s">
        <v>262</v>
      </c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5"/>
      <c r="BI34" s="375">
        <v>1</v>
      </c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7"/>
      <c r="BX34" s="378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80"/>
      <c r="CM34" s="352">
        <v>23134.33</v>
      </c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>
        <f t="shared" si="0"/>
        <v>3470.1495</v>
      </c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378"/>
      <c r="DJ34" s="379"/>
      <c r="DK34" s="379"/>
      <c r="DL34" s="379"/>
      <c r="DM34" s="379"/>
      <c r="DN34" s="379"/>
      <c r="DO34" s="379"/>
      <c r="DP34" s="379"/>
      <c r="DQ34" s="379"/>
      <c r="DR34" s="379"/>
      <c r="DS34" s="380"/>
      <c r="DT34" s="352">
        <f t="shared" si="1"/>
        <v>26604.479500000001</v>
      </c>
      <c r="DU34" s="352"/>
      <c r="DV34" s="352"/>
      <c r="DW34" s="352"/>
      <c r="DX34" s="352"/>
      <c r="DY34" s="352"/>
      <c r="DZ34" s="352"/>
      <c r="EA34" s="352"/>
      <c r="EB34" s="352"/>
      <c r="EC34" s="352"/>
      <c r="ED34" s="352"/>
      <c r="EE34" s="352"/>
      <c r="EF34" s="352"/>
      <c r="EG34" s="352"/>
      <c r="EH34" s="352"/>
      <c r="EI34" s="352"/>
      <c r="EJ34" s="352"/>
      <c r="EK34" s="352"/>
      <c r="EL34" s="352"/>
      <c r="EM34" s="352"/>
      <c r="EN34" s="352"/>
      <c r="EO34" s="352"/>
      <c r="EP34" s="352"/>
      <c r="EQ34" s="352"/>
      <c r="ER34" s="352"/>
      <c r="ES34" s="352"/>
      <c r="ET34" s="352"/>
      <c r="EU34" s="352"/>
      <c r="EV34" s="353"/>
      <c r="EW34" s="354"/>
      <c r="EX34" s="354"/>
      <c r="EY34" s="354"/>
      <c r="EZ34" s="354"/>
      <c r="FA34" s="354"/>
      <c r="FB34" s="354"/>
      <c r="FC34" s="354"/>
      <c r="FD34" s="354"/>
      <c r="FE34" s="354"/>
      <c r="FF34" s="354"/>
      <c r="FG34" s="354"/>
      <c r="FH34" s="354"/>
      <c r="FI34" s="354"/>
      <c r="FJ34" s="355"/>
    </row>
    <row r="35" spans="1:166" ht="18" customHeight="1" x14ac:dyDescent="0.2">
      <c r="A35" s="350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0" t="s">
        <v>199</v>
      </c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46">
        <v>1</v>
      </c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>
        <v>23134.33</v>
      </c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>
        <f t="shared" si="0"/>
        <v>3470.1495</v>
      </c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/>
      <c r="DJ35" s="352"/>
      <c r="DK35" s="352"/>
      <c r="DL35" s="352"/>
      <c r="DM35" s="352"/>
      <c r="DN35" s="352"/>
      <c r="DO35" s="352"/>
      <c r="DP35" s="352"/>
      <c r="DQ35" s="352"/>
      <c r="DR35" s="352"/>
      <c r="DS35" s="352"/>
      <c r="DT35" s="352">
        <f t="shared" si="1"/>
        <v>26604.479500000001</v>
      </c>
      <c r="DU35" s="352"/>
      <c r="DV35" s="352"/>
      <c r="DW35" s="352"/>
      <c r="DX35" s="352"/>
      <c r="DY35" s="352"/>
      <c r="DZ35" s="352"/>
      <c r="EA35" s="352"/>
      <c r="EB35" s="352"/>
      <c r="EC35" s="352"/>
      <c r="ED35" s="352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2"/>
      <c r="ER35" s="352"/>
      <c r="ES35" s="352"/>
      <c r="ET35" s="352"/>
      <c r="EU35" s="352"/>
      <c r="EV35" s="350"/>
      <c r="EW35" s="350"/>
      <c r="EX35" s="350"/>
      <c r="EY35" s="350"/>
      <c r="EZ35" s="350"/>
      <c r="FA35" s="350"/>
      <c r="FB35" s="350"/>
      <c r="FC35" s="350"/>
      <c r="FD35" s="350"/>
      <c r="FE35" s="350"/>
      <c r="FF35" s="350"/>
      <c r="FG35" s="350"/>
      <c r="FH35" s="350"/>
      <c r="FI35" s="350"/>
      <c r="FJ35" s="350"/>
    </row>
    <row r="36" spans="1:166" ht="35.25" hidden="1" customHeight="1" x14ac:dyDescent="0.2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2"/>
      <c r="DE36" s="352"/>
      <c r="DF36" s="352"/>
      <c r="DG36" s="352"/>
      <c r="DH36" s="352"/>
      <c r="DI36" s="352"/>
      <c r="DJ36" s="352"/>
      <c r="DK36" s="352"/>
      <c r="DL36" s="352"/>
      <c r="DM36" s="352"/>
      <c r="DN36" s="352"/>
      <c r="DO36" s="352"/>
      <c r="DP36" s="352"/>
      <c r="DQ36" s="352"/>
      <c r="DR36" s="352"/>
      <c r="DS36" s="352"/>
      <c r="DT36" s="352">
        <f t="shared" si="1"/>
        <v>0</v>
      </c>
      <c r="DU36" s="352"/>
      <c r="DV36" s="352"/>
      <c r="DW36" s="352"/>
      <c r="DX36" s="352"/>
      <c r="DY36" s="352"/>
      <c r="DZ36" s="352"/>
      <c r="EA36" s="352"/>
      <c r="EB36" s="352"/>
      <c r="EC36" s="352"/>
      <c r="ED36" s="352"/>
      <c r="EE36" s="352"/>
      <c r="EF36" s="352"/>
      <c r="EG36" s="352"/>
      <c r="EH36" s="352"/>
      <c r="EI36" s="352"/>
      <c r="EJ36" s="352"/>
      <c r="EK36" s="352"/>
      <c r="EL36" s="352"/>
      <c r="EM36" s="352"/>
      <c r="EN36" s="352"/>
      <c r="EO36" s="352"/>
      <c r="EP36" s="352"/>
      <c r="EQ36" s="352"/>
      <c r="ER36" s="352"/>
      <c r="ES36" s="352"/>
      <c r="ET36" s="352"/>
      <c r="EU36" s="352"/>
      <c r="EV36" s="350"/>
      <c r="EW36" s="350"/>
      <c r="EX36" s="350"/>
      <c r="EY36" s="350"/>
      <c r="EZ36" s="350"/>
      <c r="FA36" s="350"/>
      <c r="FB36" s="350"/>
      <c r="FC36" s="350"/>
      <c r="FD36" s="350"/>
      <c r="FE36" s="350"/>
      <c r="FF36" s="350"/>
      <c r="FG36" s="350"/>
      <c r="FH36" s="350"/>
      <c r="FI36" s="350"/>
      <c r="FJ36" s="350"/>
    </row>
    <row r="37" spans="1:166" x14ac:dyDescent="0.2">
      <c r="A37" s="350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0" t="s">
        <v>201</v>
      </c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46">
        <v>2.25</v>
      </c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52"/>
      <c r="BY37" s="352"/>
      <c r="BZ37" s="352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2">
        <v>23134.33</v>
      </c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>
        <f t="shared" si="0"/>
        <v>3470.1495</v>
      </c>
      <c r="CY37" s="352"/>
      <c r="CZ37" s="352"/>
      <c r="DA37" s="352"/>
      <c r="DB37" s="352"/>
      <c r="DC37" s="352"/>
      <c r="DD37" s="352"/>
      <c r="DE37" s="352"/>
      <c r="DF37" s="352"/>
      <c r="DG37" s="352"/>
      <c r="DH37" s="352"/>
      <c r="DI37" s="352"/>
      <c r="DJ37" s="352"/>
      <c r="DK37" s="352"/>
      <c r="DL37" s="352"/>
      <c r="DM37" s="352"/>
      <c r="DN37" s="352"/>
      <c r="DO37" s="352"/>
      <c r="DP37" s="352"/>
      <c r="DQ37" s="352"/>
      <c r="DR37" s="352"/>
      <c r="DS37" s="352"/>
      <c r="DT37" s="352">
        <f t="shared" si="1"/>
        <v>59860.078875000007</v>
      </c>
      <c r="DU37" s="352"/>
      <c r="DV37" s="352"/>
      <c r="DW37" s="352"/>
      <c r="DX37" s="352"/>
      <c r="DY37" s="352"/>
      <c r="DZ37" s="352"/>
      <c r="EA37" s="352"/>
      <c r="EB37" s="352"/>
      <c r="EC37" s="352"/>
      <c r="ED37" s="352"/>
      <c r="EE37" s="352"/>
      <c r="EF37" s="352"/>
      <c r="EG37" s="352"/>
      <c r="EH37" s="352"/>
      <c r="EI37" s="352"/>
      <c r="EJ37" s="352"/>
      <c r="EK37" s="352"/>
      <c r="EL37" s="352"/>
      <c r="EM37" s="352"/>
      <c r="EN37" s="352"/>
      <c r="EO37" s="352"/>
      <c r="EP37" s="352"/>
      <c r="EQ37" s="352"/>
      <c r="ER37" s="352"/>
      <c r="ES37" s="352"/>
      <c r="ET37" s="352"/>
      <c r="EU37" s="352"/>
      <c r="EV37" s="350"/>
      <c r="EW37" s="350"/>
      <c r="EX37" s="350"/>
      <c r="EY37" s="350"/>
      <c r="EZ37" s="350"/>
      <c r="FA37" s="350"/>
      <c r="FB37" s="350"/>
      <c r="FC37" s="350"/>
      <c r="FD37" s="350"/>
      <c r="FE37" s="350"/>
      <c r="FF37" s="350"/>
      <c r="FG37" s="350"/>
      <c r="FH37" s="350"/>
      <c r="FI37" s="350"/>
      <c r="FJ37" s="350"/>
    </row>
    <row r="38" spans="1:166" x14ac:dyDescent="0.2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5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0" t="s">
        <v>263</v>
      </c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46">
        <v>0.75</v>
      </c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>
        <v>23134.33</v>
      </c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>
        <f t="shared" si="0"/>
        <v>3470.1495</v>
      </c>
      <c r="CY38" s="352"/>
      <c r="CZ38" s="352"/>
      <c r="DA38" s="352"/>
      <c r="DB38" s="352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>
        <f t="shared" si="1"/>
        <v>19953.359625000001</v>
      </c>
      <c r="DU38" s="352"/>
      <c r="DV38" s="352"/>
      <c r="DW38" s="352"/>
      <c r="DX38" s="352"/>
      <c r="DY38" s="352"/>
      <c r="DZ38" s="352"/>
      <c r="EA38" s="352"/>
      <c r="EB38" s="352"/>
      <c r="EC38" s="352"/>
      <c r="ED38" s="352"/>
      <c r="EE38" s="352"/>
      <c r="EF38" s="352"/>
      <c r="EG38" s="352"/>
      <c r="EH38" s="352"/>
      <c r="EI38" s="352"/>
      <c r="EJ38" s="352"/>
      <c r="EK38" s="352"/>
      <c r="EL38" s="352"/>
      <c r="EM38" s="352"/>
      <c r="EN38" s="352"/>
      <c r="EO38" s="352"/>
      <c r="EP38" s="352"/>
      <c r="EQ38" s="352"/>
      <c r="ER38" s="352"/>
      <c r="ES38" s="352"/>
      <c r="ET38" s="352"/>
      <c r="EU38" s="352"/>
      <c r="EV38" s="350"/>
      <c r="EW38" s="350"/>
      <c r="EX38" s="350"/>
      <c r="EY38" s="350"/>
      <c r="EZ38" s="350"/>
      <c r="FA38" s="350"/>
      <c r="FB38" s="350"/>
      <c r="FC38" s="350"/>
      <c r="FD38" s="350"/>
      <c r="FE38" s="350"/>
      <c r="FF38" s="350"/>
      <c r="FG38" s="350"/>
      <c r="FH38" s="350"/>
      <c r="FI38" s="350"/>
      <c r="FJ38" s="350"/>
    </row>
    <row r="39" spans="1:166" ht="17.25" customHeight="1" x14ac:dyDescent="0.2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0" t="s">
        <v>205</v>
      </c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46">
        <v>1</v>
      </c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>
        <v>23134.33</v>
      </c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>
        <f t="shared" si="0"/>
        <v>3470.1495</v>
      </c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2"/>
      <c r="DM39" s="352"/>
      <c r="DN39" s="352"/>
      <c r="DO39" s="352"/>
      <c r="DP39" s="352"/>
      <c r="DQ39" s="352"/>
      <c r="DR39" s="352"/>
      <c r="DS39" s="352"/>
      <c r="DT39" s="352">
        <f t="shared" si="1"/>
        <v>26604.479500000001</v>
      </c>
      <c r="DU39" s="352"/>
      <c r="DV39" s="352"/>
      <c r="DW39" s="352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2"/>
      <c r="ER39" s="352"/>
      <c r="ES39" s="352"/>
      <c r="ET39" s="352"/>
      <c r="EU39" s="352"/>
      <c r="EV39" s="350"/>
      <c r="EW39" s="350"/>
      <c r="EX39" s="350"/>
      <c r="EY39" s="350"/>
      <c r="EZ39" s="350"/>
      <c r="FA39" s="350"/>
      <c r="FB39" s="350"/>
      <c r="FC39" s="350"/>
      <c r="FD39" s="350"/>
      <c r="FE39" s="350"/>
      <c r="FF39" s="350"/>
      <c r="FG39" s="350"/>
      <c r="FH39" s="350"/>
      <c r="FI39" s="350"/>
      <c r="FJ39" s="350"/>
    </row>
    <row r="40" spans="1:166" ht="38.25" customHeight="1" x14ac:dyDescent="0.2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0" t="s">
        <v>264</v>
      </c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46">
        <v>1</v>
      </c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>
        <v>23134.33</v>
      </c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>
        <f t="shared" si="0"/>
        <v>3470.1495</v>
      </c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>
        <f t="shared" si="1"/>
        <v>26604.479500000001</v>
      </c>
      <c r="DU40" s="352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0"/>
      <c r="EW40" s="350"/>
      <c r="EX40" s="350"/>
      <c r="EY40" s="350"/>
      <c r="EZ40" s="350"/>
      <c r="FA40" s="350"/>
      <c r="FB40" s="350"/>
      <c r="FC40" s="350"/>
      <c r="FD40" s="350"/>
      <c r="FE40" s="350"/>
      <c r="FF40" s="350"/>
      <c r="FG40" s="350"/>
      <c r="FH40" s="350"/>
      <c r="FI40" s="350"/>
      <c r="FJ40" s="350"/>
    </row>
    <row r="41" spans="1:166" ht="31.5" customHeight="1" x14ac:dyDescent="0.2">
      <c r="A41" s="350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0" t="s">
        <v>265</v>
      </c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46">
        <v>0.75</v>
      </c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>
        <v>23134.33</v>
      </c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>
        <f t="shared" si="0"/>
        <v>3470.1495</v>
      </c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>
        <f t="shared" si="1"/>
        <v>19953.359625000001</v>
      </c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0"/>
      <c r="EW41" s="350"/>
      <c r="EX41" s="350"/>
      <c r="EY41" s="350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0"/>
    </row>
    <row r="42" spans="1:166" ht="24.75" customHeight="1" x14ac:dyDescent="0.2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0" t="s">
        <v>266</v>
      </c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46">
        <v>0.5</v>
      </c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2">
        <v>23134.33</v>
      </c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>
        <f t="shared" si="0"/>
        <v>3470.1495</v>
      </c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>
        <f t="shared" si="1"/>
        <v>13302.239750000001</v>
      </c>
      <c r="DU42" s="352"/>
      <c r="DV42" s="352"/>
      <c r="DW42" s="352"/>
      <c r="DX42" s="352"/>
      <c r="DY42" s="352"/>
      <c r="DZ42" s="352"/>
      <c r="EA42" s="352"/>
      <c r="EB42" s="352"/>
      <c r="EC42" s="352"/>
      <c r="ED42" s="352"/>
      <c r="EE42" s="352"/>
      <c r="EF42" s="352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2"/>
      <c r="EU42" s="352"/>
      <c r="EV42" s="350"/>
      <c r="EW42" s="350"/>
      <c r="EX42" s="350"/>
      <c r="EY42" s="350"/>
      <c r="EZ42" s="350"/>
      <c r="FA42" s="350"/>
      <c r="FB42" s="350"/>
      <c r="FC42" s="350"/>
      <c r="FD42" s="350"/>
      <c r="FE42" s="350"/>
      <c r="FF42" s="350"/>
      <c r="FG42" s="350"/>
      <c r="FH42" s="350"/>
      <c r="FI42" s="350"/>
      <c r="FJ42" s="350"/>
    </row>
    <row r="43" spans="1:166" ht="39" customHeight="1" x14ac:dyDescent="0.2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0" t="s">
        <v>267</v>
      </c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46">
        <v>0.25</v>
      </c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52"/>
      <c r="BY43" s="352"/>
      <c r="BZ43" s="352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2">
        <v>23134.33</v>
      </c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>
        <f t="shared" si="0"/>
        <v>3470.1495</v>
      </c>
      <c r="CY43" s="352"/>
      <c r="CZ43" s="352"/>
      <c r="DA43" s="352"/>
      <c r="DB43" s="352"/>
      <c r="DC43" s="352"/>
      <c r="DD43" s="352"/>
      <c r="DE43" s="352"/>
      <c r="DF43" s="352"/>
      <c r="DG43" s="352"/>
      <c r="DH43" s="352"/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>
        <f t="shared" si="1"/>
        <v>6651.1198750000003</v>
      </c>
      <c r="DU43" s="352"/>
      <c r="DV43" s="352"/>
      <c r="DW43" s="352"/>
      <c r="DX43" s="352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2"/>
      <c r="ER43" s="352"/>
      <c r="ES43" s="352"/>
      <c r="ET43" s="352"/>
      <c r="EU43" s="352"/>
      <c r="EV43" s="350"/>
      <c r="EW43" s="350"/>
      <c r="EX43" s="350"/>
      <c r="EY43" s="350"/>
      <c r="EZ43" s="350"/>
      <c r="FA43" s="350"/>
      <c r="FB43" s="350"/>
      <c r="FC43" s="350"/>
      <c r="FD43" s="350"/>
      <c r="FE43" s="350"/>
      <c r="FF43" s="350"/>
      <c r="FG43" s="350"/>
      <c r="FH43" s="350"/>
      <c r="FI43" s="350"/>
      <c r="FJ43" s="350"/>
    </row>
    <row r="44" spans="1:166" ht="27.75" customHeight="1" x14ac:dyDescent="0.2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0" t="s">
        <v>268</v>
      </c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46">
        <v>0.5</v>
      </c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352">
        <v>23134.33</v>
      </c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>
        <f t="shared" si="0"/>
        <v>3470.1495</v>
      </c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>
        <f t="shared" si="1"/>
        <v>13302.239750000001</v>
      </c>
      <c r="DU44" s="352"/>
      <c r="DV44" s="352"/>
      <c r="DW44" s="352"/>
      <c r="DX44" s="352"/>
      <c r="DY44" s="352"/>
      <c r="DZ44" s="352"/>
      <c r="EA44" s="352"/>
      <c r="EB44" s="352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352"/>
      <c r="EP44" s="352"/>
      <c r="EQ44" s="352"/>
      <c r="ER44" s="352"/>
      <c r="ES44" s="352"/>
      <c r="ET44" s="352"/>
      <c r="EU44" s="352"/>
      <c r="EV44" s="350"/>
      <c r="EW44" s="350"/>
      <c r="EX44" s="350"/>
      <c r="EY44" s="350"/>
      <c r="EZ44" s="350"/>
      <c r="FA44" s="350"/>
      <c r="FB44" s="350"/>
      <c r="FC44" s="350"/>
      <c r="FD44" s="350"/>
      <c r="FE44" s="350"/>
      <c r="FF44" s="350"/>
      <c r="FG44" s="350"/>
      <c r="FH44" s="350"/>
      <c r="FI44" s="350"/>
      <c r="FJ44" s="350"/>
    </row>
    <row r="45" spans="1:166" ht="25.5" hidden="1" customHeight="1" x14ac:dyDescent="0.2">
      <c r="A45" s="350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52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0"/>
      <c r="EW45" s="350"/>
      <c r="EX45" s="350"/>
      <c r="EY45" s="350"/>
      <c r="EZ45" s="350"/>
      <c r="FA45" s="350"/>
      <c r="FB45" s="350"/>
      <c r="FC45" s="350"/>
      <c r="FD45" s="350"/>
      <c r="FE45" s="350"/>
      <c r="FF45" s="350"/>
      <c r="FG45" s="350"/>
      <c r="FH45" s="350"/>
      <c r="FI45" s="350"/>
      <c r="FJ45" s="350"/>
    </row>
    <row r="46" spans="1:166" ht="15" customHeight="1" x14ac:dyDescent="0.2">
      <c r="A46" s="350"/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0" t="s">
        <v>269</v>
      </c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46">
        <v>1</v>
      </c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52"/>
      <c r="BY46" s="352"/>
      <c r="BZ46" s="352"/>
      <c r="CA46" s="352"/>
      <c r="CB46" s="352"/>
      <c r="CC46" s="352"/>
      <c r="CD46" s="352"/>
      <c r="CE46" s="352"/>
      <c r="CF46" s="352"/>
      <c r="CG46" s="352"/>
      <c r="CH46" s="352"/>
      <c r="CI46" s="352"/>
      <c r="CJ46" s="352"/>
      <c r="CK46" s="352"/>
      <c r="CL46" s="352"/>
      <c r="CM46" s="352"/>
      <c r="CN46" s="352"/>
      <c r="CO46" s="352"/>
      <c r="CP46" s="352"/>
      <c r="CQ46" s="352"/>
      <c r="CR46" s="352"/>
      <c r="CS46" s="352"/>
      <c r="CT46" s="352"/>
      <c r="CU46" s="352"/>
      <c r="CV46" s="352"/>
      <c r="CW46" s="352"/>
      <c r="CX46" s="352">
        <f t="shared" si="0"/>
        <v>0</v>
      </c>
      <c r="CY46" s="352"/>
      <c r="CZ46" s="352"/>
      <c r="DA46" s="352"/>
      <c r="DB46" s="352"/>
      <c r="DC46" s="352"/>
      <c r="DD46" s="352"/>
      <c r="DE46" s="352"/>
      <c r="DF46" s="352"/>
      <c r="DG46" s="352"/>
      <c r="DH46" s="352"/>
      <c r="DI46" s="352"/>
      <c r="DJ46" s="352"/>
      <c r="DK46" s="352"/>
      <c r="DL46" s="352"/>
      <c r="DM46" s="352"/>
      <c r="DN46" s="352"/>
      <c r="DO46" s="352"/>
      <c r="DP46" s="352"/>
      <c r="DQ46" s="352"/>
      <c r="DR46" s="352"/>
      <c r="DS46" s="352"/>
      <c r="DT46" s="352">
        <f t="shared" si="1"/>
        <v>0</v>
      </c>
      <c r="DU46" s="352"/>
      <c r="DV46" s="352"/>
      <c r="DW46" s="352"/>
      <c r="DX46" s="352"/>
      <c r="DY46" s="352"/>
      <c r="DZ46" s="352"/>
      <c r="EA46" s="352"/>
      <c r="EB46" s="352"/>
      <c r="EC46" s="352"/>
      <c r="ED46" s="352"/>
      <c r="EE46" s="352"/>
      <c r="EF46" s="352"/>
      <c r="EG46" s="352"/>
      <c r="EH46" s="352"/>
      <c r="EI46" s="352"/>
      <c r="EJ46" s="352"/>
      <c r="EK46" s="352"/>
      <c r="EL46" s="352"/>
      <c r="EM46" s="352"/>
      <c r="EN46" s="352"/>
      <c r="EO46" s="352"/>
      <c r="EP46" s="352"/>
      <c r="EQ46" s="352"/>
      <c r="ER46" s="352"/>
      <c r="ES46" s="352"/>
      <c r="ET46" s="352"/>
      <c r="EU46" s="352"/>
      <c r="EV46" s="350"/>
      <c r="EW46" s="350"/>
      <c r="EX46" s="350"/>
      <c r="EY46" s="350"/>
      <c r="EZ46" s="350"/>
      <c r="FA46" s="350"/>
      <c r="FB46" s="350"/>
      <c r="FC46" s="350"/>
      <c r="FD46" s="350"/>
      <c r="FE46" s="350"/>
      <c r="FF46" s="350"/>
      <c r="FG46" s="350"/>
      <c r="FH46" s="350"/>
      <c r="FI46" s="350"/>
      <c r="FJ46" s="350"/>
    </row>
    <row r="47" spans="1:166" s="382" customFormat="1" ht="14.25" customHeight="1" x14ac:dyDescent="0.2">
      <c r="A47" s="356" t="s">
        <v>193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8"/>
      <c r="BI47" s="349">
        <f>SUM(BI32:BI46)</f>
        <v>12</v>
      </c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59">
        <f>SUM(BX32:BX46)</f>
        <v>0</v>
      </c>
      <c r="BY47" s="359"/>
      <c r="BZ47" s="359"/>
      <c r="CA47" s="359"/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>
        <f>SUM(CM32:CM46)</f>
        <v>277611.96000000008</v>
      </c>
      <c r="CN47" s="359"/>
      <c r="CO47" s="359"/>
      <c r="CP47" s="359"/>
      <c r="CQ47" s="359"/>
      <c r="CR47" s="359"/>
      <c r="CS47" s="359"/>
      <c r="CT47" s="359"/>
      <c r="CU47" s="359"/>
      <c r="CV47" s="359"/>
      <c r="CW47" s="359"/>
      <c r="CX47" s="359">
        <f>SUM(CX32:CX46)</f>
        <v>41641.794000000002</v>
      </c>
      <c r="CY47" s="359"/>
      <c r="CZ47" s="359"/>
      <c r="DA47" s="359"/>
      <c r="DB47" s="359"/>
      <c r="DC47" s="359"/>
      <c r="DD47" s="359"/>
      <c r="DE47" s="359"/>
      <c r="DF47" s="359"/>
      <c r="DG47" s="359"/>
      <c r="DH47" s="359"/>
      <c r="DI47" s="359"/>
      <c r="DJ47" s="359"/>
      <c r="DK47" s="359"/>
      <c r="DL47" s="359"/>
      <c r="DM47" s="359"/>
      <c r="DN47" s="359"/>
      <c r="DO47" s="359"/>
      <c r="DP47" s="359"/>
      <c r="DQ47" s="359"/>
      <c r="DR47" s="359"/>
      <c r="DS47" s="359"/>
      <c r="DT47" s="359">
        <f>SUM(DT32:DT46)</f>
        <v>292649.2745</v>
      </c>
      <c r="DU47" s="359"/>
      <c r="DV47" s="359"/>
      <c r="DW47" s="359"/>
      <c r="DX47" s="359"/>
      <c r="DY47" s="359"/>
      <c r="DZ47" s="359"/>
      <c r="EA47" s="359"/>
      <c r="EB47" s="359"/>
      <c r="EC47" s="359"/>
      <c r="ED47" s="359"/>
      <c r="EE47" s="359"/>
      <c r="EF47" s="359"/>
      <c r="EG47" s="359"/>
      <c r="EH47" s="359"/>
      <c r="EI47" s="359"/>
      <c r="EJ47" s="359"/>
      <c r="EK47" s="359"/>
      <c r="EL47" s="359"/>
      <c r="EM47" s="359"/>
      <c r="EN47" s="359"/>
      <c r="EO47" s="359"/>
      <c r="EP47" s="359"/>
      <c r="EQ47" s="359"/>
      <c r="ER47" s="359"/>
      <c r="ES47" s="359"/>
      <c r="ET47" s="359"/>
      <c r="EU47" s="359"/>
      <c r="EV47" s="347"/>
      <c r="EW47" s="347"/>
      <c r="EX47" s="347"/>
      <c r="EY47" s="347"/>
      <c r="EZ47" s="347"/>
      <c r="FA47" s="347"/>
      <c r="FB47" s="347"/>
      <c r="FC47" s="347"/>
      <c r="FD47" s="347"/>
      <c r="FE47" s="347"/>
      <c r="FF47" s="347"/>
      <c r="FG47" s="347"/>
      <c r="FH47" s="347"/>
      <c r="FI47" s="347"/>
      <c r="FJ47" s="347"/>
    </row>
    <row r="48" spans="1:166" s="382" customFormat="1" x14ac:dyDescent="0.2">
      <c r="A48" s="347" t="s">
        <v>270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2"/>
      <c r="CN48" s="352"/>
      <c r="CO48" s="352"/>
      <c r="CP48" s="352"/>
      <c r="CQ48" s="352"/>
      <c r="CR48" s="352"/>
      <c r="CS48" s="352"/>
      <c r="CT48" s="352"/>
      <c r="CU48" s="352"/>
      <c r="CV48" s="352"/>
      <c r="CW48" s="352"/>
      <c r="CX48" s="352"/>
      <c r="CY48" s="352"/>
      <c r="CZ48" s="352"/>
      <c r="DA48" s="352"/>
      <c r="DB48" s="352"/>
      <c r="DC48" s="352"/>
      <c r="DD48" s="352"/>
      <c r="DE48" s="352"/>
      <c r="DF48" s="352"/>
      <c r="DG48" s="352"/>
      <c r="DH48" s="352"/>
      <c r="DI48" s="359"/>
      <c r="DJ48" s="359"/>
      <c r="DK48" s="359"/>
      <c r="DL48" s="359"/>
      <c r="DM48" s="359"/>
      <c r="DN48" s="359"/>
      <c r="DO48" s="359"/>
      <c r="DP48" s="359"/>
      <c r="DQ48" s="359"/>
      <c r="DR48" s="359"/>
      <c r="DS48" s="359"/>
      <c r="DT48" s="352"/>
      <c r="DU48" s="352"/>
      <c r="DV48" s="352"/>
      <c r="DW48" s="352"/>
      <c r="DX48" s="352"/>
      <c r="DY48" s="352"/>
      <c r="DZ48" s="352"/>
      <c r="EA48" s="352"/>
      <c r="EB48" s="352"/>
      <c r="EC48" s="352"/>
      <c r="ED48" s="352"/>
      <c r="EE48" s="352"/>
      <c r="EF48" s="352"/>
      <c r="EG48" s="352"/>
      <c r="EH48" s="352"/>
      <c r="EI48" s="352"/>
      <c r="EJ48" s="352"/>
      <c r="EK48" s="352"/>
      <c r="EL48" s="352"/>
      <c r="EM48" s="352"/>
      <c r="EN48" s="352"/>
      <c r="EO48" s="352"/>
      <c r="EP48" s="352"/>
      <c r="EQ48" s="352"/>
      <c r="ER48" s="352"/>
      <c r="ES48" s="352"/>
      <c r="ET48" s="352"/>
      <c r="EU48" s="352"/>
      <c r="EV48" s="347"/>
      <c r="EW48" s="347"/>
      <c r="EX48" s="347"/>
      <c r="EY48" s="347"/>
      <c r="EZ48" s="347"/>
      <c r="FA48" s="347"/>
      <c r="FB48" s="347"/>
      <c r="FC48" s="347"/>
      <c r="FD48" s="347"/>
      <c r="FE48" s="347"/>
      <c r="FF48" s="347"/>
      <c r="FG48" s="347"/>
      <c r="FH48" s="347"/>
      <c r="FI48" s="347"/>
      <c r="FJ48" s="347"/>
    </row>
    <row r="49" spans="1:166" x14ac:dyDescent="0.2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0" t="s">
        <v>191</v>
      </c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46">
        <v>1</v>
      </c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>
        <v>23134.33</v>
      </c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>
        <f t="shared" si="0"/>
        <v>3470.1495</v>
      </c>
      <c r="CY49" s="352"/>
      <c r="CZ49" s="352"/>
      <c r="DA49" s="352"/>
      <c r="DB49" s="352"/>
      <c r="DC49" s="352"/>
      <c r="DD49" s="352"/>
      <c r="DE49" s="352"/>
      <c r="DF49" s="352"/>
      <c r="DG49" s="352"/>
      <c r="DH49" s="352"/>
      <c r="DI49" s="352"/>
      <c r="DJ49" s="352"/>
      <c r="DK49" s="352"/>
      <c r="DL49" s="352"/>
      <c r="DM49" s="352"/>
      <c r="DN49" s="352"/>
      <c r="DO49" s="352"/>
      <c r="DP49" s="352"/>
      <c r="DQ49" s="352"/>
      <c r="DR49" s="352"/>
      <c r="DS49" s="352"/>
      <c r="DT49" s="352">
        <f t="shared" si="1"/>
        <v>26604.479500000001</v>
      </c>
      <c r="DU49" s="352"/>
      <c r="DV49" s="352"/>
      <c r="DW49" s="352"/>
      <c r="DX49" s="352"/>
      <c r="DY49" s="352"/>
      <c r="DZ49" s="352"/>
      <c r="EA49" s="352"/>
      <c r="EB49" s="352"/>
      <c r="EC49" s="352"/>
      <c r="ED49" s="352"/>
      <c r="EE49" s="352"/>
      <c r="EF49" s="352"/>
      <c r="EG49" s="352"/>
      <c r="EH49" s="352"/>
      <c r="EI49" s="352"/>
      <c r="EJ49" s="352"/>
      <c r="EK49" s="352"/>
      <c r="EL49" s="352"/>
      <c r="EM49" s="352"/>
      <c r="EN49" s="352"/>
      <c r="EO49" s="352"/>
      <c r="EP49" s="352"/>
      <c r="EQ49" s="352"/>
      <c r="ER49" s="352"/>
      <c r="ES49" s="352"/>
      <c r="ET49" s="352"/>
      <c r="EU49" s="352"/>
      <c r="EV49" s="350"/>
      <c r="EW49" s="350"/>
      <c r="EX49" s="350"/>
      <c r="EY49" s="350"/>
      <c r="EZ49" s="350"/>
      <c r="FA49" s="350"/>
      <c r="FB49" s="350"/>
      <c r="FC49" s="350"/>
      <c r="FD49" s="350"/>
      <c r="FE49" s="350"/>
      <c r="FF49" s="350"/>
      <c r="FG49" s="350"/>
      <c r="FH49" s="350"/>
      <c r="FI49" s="350"/>
      <c r="FJ49" s="350"/>
    </row>
    <row r="50" spans="1:166" ht="24.75" customHeight="1" x14ac:dyDescent="0.2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0" t="s">
        <v>271</v>
      </c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46">
        <v>1</v>
      </c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>
        <v>23134.33</v>
      </c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>
        <f t="shared" si="0"/>
        <v>3470.1495</v>
      </c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>
        <f t="shared" si="1"/>
        <v>26604.479500000001</v>
      </c>
      <c r="DU50" s="352"/>
      <c r="DV50" s="352"/>
      <c r="DW50" s="352"/>
      <c r="DX50" s="352"/>
      <c r="DY50" s="352"/>
      <c r="DZ50" s="352"/>
      <c r="EA50" s="352"/>
      <c r="EB50" s="352"/>
      <c r="EC50" s="352"/>
      <c r="ED50" s="352"/>
      <c r="EE50" s="352"/>
      <c r="EF50" s="352"/>
      <c r="EG50" s="352"/>
      <c r="EH50" s="352"/>
      <c r="EI50" s="352"/>
      <c r="EJ50" s="352"/>
      <c r="EK50" s="352"/>
      <c r="EL50" s="352"/>
      <c r="EM50" s="352"/>
      <c r="EN50" s="352"/>
      <c r="EO50" s="352"/>
      <c r="EP50" s="352"/>
      <c r="EQ50" s="352"/>
      <c r="ER50" s="352"/>
      <c r="ES50" s="352"/>
      <c r="ET50" s="352"/>
      <c r="EU50" s="352"/>
      <c r="EV50" s="350"/>
      <c r="EW50" s="350"/>
      <c r="EX50" s="350"/>
      <c r="EY50" s="350"/>
      <c r="EZ50" s="350"/>
      <c r="FA50" s="350"/>
      <c r="FB50" s="350"/>
      <c r="FC50" s="350"/>
      <c r="FD50" s="350"/>
      <c r="FE50" s="350"/>
      <c r="FF50" s="350"/>
      <c r="FG50" s="350"/>
      <c r="FH50" s="350"/>
      <c r="FI50" s="350"/>
      <c r="FJ50" s="350"/>
    </row>
    <row r="51" spans="1:166" ht="25.5" customHeight="1" x14ac:dyDescent="0.2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0" t="s">
        <v>272</v>
      </c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46">
        <v>1</v>
      </c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52"/>
      <c r="BY51" s="352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352">
        <v>23134.33</v>
      </c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>
        <f t="shared" si="0"/>
        <v>3470.1495</v>
      </c>
      <c r="CY51" s="352"/>
      <c r="CZ51" s="352"/>
      <c r="DA51" s="352"/>
      <c r="DB51" s="352"/>
      <c r="DC51" s="352"/>
      <c r="DD51" s="352"/>
      <c r="DE51" s="352"/>
      <c r="DF51" s="352"/>
      <c r="DG51" s="352"/>
      <c r="DH51" s="352"/>
      <c r="DI51" s="352"/>
      <c r="DJ51" s="352"/>
      <c r="DK51" s="352"/>
      <c r="DL51" s="352"/>
      <c r="DM51" s="352"/>
      <c r="DN51" s="352"/>
      <c r="DO51" s="352"/>
      <c r="DP51" s="352"/>
      <c r="DQ51" s="352"/>
      <c r="DR51" s="352"/>
      <c r="DS51" s="352"/>
      <c r="DT51" s="352">
        <f t="shared" si="1"/>
        <v>26604.479500000001</v>
      </c>
      <c r="DU51" s="352"/>
      <c r="DV51" s="352"/>
      <c r="DW51" s="352"/>
      <c r="DX51" s="352"/>
      <c r="DY51" s="352"/>
      <c r="DZ51" s="352"/>
      <c r="EA51" s="352"/>
      <c r="EB51" s="352"/>
      <c r="EC51" s="352"/>
      <c r="ED51" s="352"/>
      <c r="EE51" s="352"/>
      <c r="EF51" s="352"/>
      <c r="EG51" s="352"/>
      <c r="EH51" s="352"/>
      <c r="EI51" s="352"/>
      <c r="EJ51" s="352"/>
      <c r="EK51" s="352"/>
      <c r="EL51" s="352"/>
      <c r="EM51" s="352"/>
      <c r="EN51" s="352"/>
      <c r="EO51" s="352"/>
      <c r="EP51" s="352"/>
      <c r="EQ51" s="352"/>
      <c r="ER51" s="352"/>
      <c r="ES51" s="352"/>
      <c r="ET51" s="352"/>
      <c r="EU51" s="352"/>
      <c r="EV51" s="350"/>
      <c r="EW51" s="350"/>
      <c r="EX51" s="350"/>
      <c r="EY51" s="350"/>
      <c r="EZ51" s="350"/>
      <c r="FA51" s="350"/>
      <c r="FB51" s="350"/>
      <c r="FC51" s="350"/>
      <c r="FD51" s="350"/>
      <c r="FE51" s="350"/>
      <c r="FF51" s="350"/>
      <c r="FG51" s="350"/>
      <c r="FH51" s="350"/>
      <c r="FI51" s="350"/>
      <c r="FJ51" s="350"/>
    </row>
    <row r="52" spans="1:166" ht="12.75" customHeight="1" x14ac:dyDescent="0.2">
      <c r="A52" s="353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5"/>
      <c r="U52" s="372"/>
      <c r="V52" s="373"/>
      <c r="W52" s="373"/>
      <c r="X52" s="373"/>
      <c r="Y52" s="373"/>
      <c r="Z52" s="373"/>
      <c r="AA52" s="373"/>
      <c r="AB52" s="373"/>
      <c r="AC52" s="373"/>
      <c r="AD52" s="374"/>
      <c r="AE52" s="353" t="s">
        <v>192</v>
      </c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5"/>
      <c r="BI52" s="375">
        <v>1</v>
      </c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6"/>
      <c r="BV52" s="376"/>
      <c r="BW52" s="377"/>
      <c r="BX52" s="378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80"/>
      <c r="CM52" s="352">
        <v>23134.33</v>
      </c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>
        <f t="shared" si="0"/>
        <v>3470.1495</v>
      </c>
      <c r="CY52" s="352"/>
      <c r="CZ52" s="352"/>
      <c r="DA52" s="352"/>
      <c r="DB52" s="352"/>
      <c r="DC52" s="352"/>
      <c r="DD52" s="352"/>
      <c r="DE52" s="352"/>
      <c r="DF52" s="352"/>
      <c r="DG52" s="352"/>
      <c r="DH52" s="352"/>
      <c r="DI52" s="378"/>
      <c r="DJ52" s="379"/>
      <c r="DK52" s="379"/>
      <c r="DL52" s="379"/>
      <c r="DM52" s="379"/>
      <c r="DN52" s="379"/>
      <c r="DO52" s="379"/>
      <c r="DP52" s="379"/>
      <c r="DQ52" s="379"/>
      <c r="DR52" s="379"/>
      <c r="DS52" s="380"/>
      <c r="DT52" s="352">
        <f t="shared" si="1"/>
        <v>26604.479500000001</v>
      </c>
      <c r="DU52" s="352"/>
      <c r="DV52" s="352"/>
      <c r="DW52" s="352"/>
      <c r="DX52" s="352"/>
      <c r="DY52" s="352"/>
      <c r="DZ52" s="352"/>
      <c r="EA52" s="352"/>
      <c r="EB52" s="352"/>
      <c r="EC52" s="352"/>
      <c r="ED52" s="352"/>
      <c r="EE52" s="352"/>
      <c r="EF52" s="352"/>
      <c r="EG52" s="352"/>
      <c r="EH52" s="352"/>
      <c r="EI52" s="352"/>
      <c r="EJ52" s="352"/>
      <c r="EK52" s="352"/>
      <c r="EL52" s="352"/>
      <c r="EM52" s="352"/>
      <c r="EN52" s="352"/>
      <c r="EO52" s="352"/>
      <c r="EP52" s="352"/>
      <c r="EQ52" s="352"/>
      <c r="ER52" s="352"/>
      <c r="ES52" s="352"/>
      <c r="ET52" s="352"/>
      <c r="EU52" s="352"/>
      <c r="EV52" s="353"/>
      <c r="EW52" s="354"/>
      <c r="EX52" s="354"/>
      <c r="EY52" s="354"/>
      <c r="EZ52" s="354"/>
      <c r="FA52" s="354"/>
      <c r="FB52" s="354"/>
      <c r="FC52" s="354"/>
      <c r="FD52" s="354"/>
      <c r="FE52" s="354"/>
      <c r="FF52" s="354"/>
      <c r="FG52" s="354"/>
      <c r="FH52" s="354"/>
      <c r="FI52" s="354"/>
      <c r="FJ52" s="355"/>
    </row>
    <row r="53" spans="1:166" ht="12.75" customHeight="1" x14ac:dyDescent="0.2">
      <c r="A53" s="353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5"/>
      <c r="U53" s="372"/>
      <c r="V53" s="373"/>
      <c r="W53" s="373"/>
      <c r="X53" s="373"/>
      <c r="Y53" s="373"/>
      <c r="Z53" s="373"/>
      <c r="AA53" s="373"/>
      <c r="AB53" s="373"/>
      <c r="AC53" s="373"/>
      <c r="AD53" s="374"/>
      <c r="AE53" s="353" t="s">
        <v>273</v>
      </c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5"/>
      <c r="BI53" s="375">
        <v>1</v>
      </c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7"/>
      <c r="BX53" s="378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80"/>
      <c r="CM53" s="352">
        <v>23134.33</v>
      </c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>
        <f t="shared" si="0"/>
        <v>3470.1495</v>
      </c>
      <c r="CY53" s="352"/>
      <c r="CZ53" s="352"/>
      <c r="DA53" s="352"/>
      <c r="DB53" s="352"/>
      <c r="DC53" s="352"/>
      <c r="DD53" s="352"/>
      <c r="DE53" s="352"/>
      <c r="DF53" s="352"/>
      <c r="DG53" s="352"/>
      <c r="DH53" s="352"/>
      <c r="DI53" s="378"/>
      <c r="DJ53" s="379"/>
      <c r="DK53" s="379"/>
      <c r="DL53" s="379"/>
      <c r="DM53" s="379"/>
      <c r="DN53" s="379"/>
      <c r="DO53" s="379"/>
      <c r="DP53" s="379"/>
      <c r="DQ53" s="379"/>
      <c r="DR53" s="379"/>
      <c r="DS53" s="380"/>
      <c r="DT53" s="352">
        <f t="shared" si="1"/>
        <v>26604.479500000001</v>
      </c>
      <c r="DU53" s="352"/>
      <c r="DV53" s="352"/>
      <c r="DW53" s="352"/>
      <c r="DX53" s="352"/>
      <c r="DY53" s="352"/>
      <c r="DZ53" s="352"/>
      <c r="EA53" s="352"/>
      <c r="EB53" s="352"/>
      <c r="EC53" s="352"/>
      <c r="ED53" s="352"/>
      <c r="EE53" s="352"/>
      <c r="EF53" s="352"/>
      <c r="EG53" s="352"/>
      <c r="EH53" s="352"/>
      <c r="EI53" s="352"/>
      <c r="EJ53" s="352"/>
      <c r="EK53" s="352"/>
      <c r="EL53" s="352"/>
      <c r="EM53" s="352"/>
      <c r="EN53" s="352"/>
      <c r="EO53" s="352"/>
      <c r="EP53" s="352"/>
      <c r="EQ53" s="352"/>
      <c r="ER53" s="352"/>
      <c r="ES53" s="352"/>
      <c r="ET53" s="352"/>
      <c r="EU53" s="352"/>
      <c r="EV53" s="353"/>
      <c r="EW53" s="354"/>
      <c r="EX53" s="354"/>
      <c r="EY53" s="354"/>
      <c r="EZ53" s="354"/>
      <c r="FA53" s="354"/>
      <c r="FB53" s="354"/>
      <c r="FC53" s="354"/>
      <c r="FD53" s="354"/>
      <c r="FE53" s="354"/>
      <c r="FF53" s="354"/>
      <c r="FG53" s="354"/>
      <c r="FH53" s="354"/>
      <c r="FI53" s="354"/>
      <c r="FJ53" s="355"/>
    </row>
    <row r="54" spans="1:166" ht="12" customHeight="1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0" t="s">
        <v>194</v>
      </c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46">
        <v>1</v>
      </c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  <c r="CJ54" s="352"/>
      <c r="CK54" s="352"/>
      <c r="CL54" s="352"/>
      <c r="CM54" s="352">
        <v>23134.33</v>
      </c>
      <c r="CN54" s="352"/>
      <c r="CO54" s="352"/>
      <c r="CP54" s="352"/>
      <c r="CQ54" s="352"/>
      <c r="CR54" s="352"/>
      <c r="CS54" s="352"/>
      <c r="CT54" s="352"/>
      <c r="CU54" s="352"/>
      <c r="CV54" s="352"/>
      <c r="CW54" s="352"/>
      <c r="CX54" s="352">
        <f t="shared" si="0"/>
        <v>3470.1495</v>
      </c>
      <c r="CY54" s="352"/>
      <c r="CZ54" s="352"/>
      <c r="DA54" s="352"/>
      <c r="DB54" s="352"/>
      <c r="DC54" s="352"/>
      <c r="DD54" s="352"/>
      <c r="DE54" s="352"/>
      <c r="DF54" s="352"/>
      <c r="DG54" s="352"/>
      <c r="DH54" s="352"/>
      <c r="DI54" s="352"/>
      <c r="DJ54" s="352"/>
      <c r="DK54" s="352"/>
      <c r="DL54" s="352"/>
      <c r="DM54" s="352"/>
      <c r="DN54" s="352"/>
      <c r="DO54" s="352"/>
      <c r="DP54" s="352"/>
      <c r="DQ54" s="352"/>
      <c r="DR54" s="352"/>
      <c r="DS54" s="352"/>
      <c r="DT54" s="352">
        <f t="shared" si="1"/>
        <v>26604.479500000001</v>
      </c>
      <c r="DU54" s="352"/>
      <c r="DV54" s="352"/>
      <c r="DW54" s="352"/>
      <c r="DX54" s="352"/>
      <c r="DY54" s="352"/>
      <c r="DZ54" s="352"/>
      <c r="EA54" s="352"/>
      <c r="EB54" s="352"/>
      <c r="EC54" s="352"/>
      <c r="ED54" s="352"/>
      <c r="EE54" s="352"/>
      <c r="EF54" s="352"/>
      <c r="EG54" s="352"/>
      <c r="EH54" s="352"/>
      <c r="EI54" s="352"/>
      <c r="EJ54" s="352"/>
      <c r="EK54" s="352"/>
      <c r="EL54" s="352"/>
      <c r="EM54" s="352"/>
      <c r="EN54" s="352"/>
      <c r="EO54" s="352"/>
      <c r="EP54" s="352"/>
      <c r="EQ54" s="352"/>
      <c r="ER54" s="352"/>
      <c r="ES54" s="352"/>
      <c r="ET54" s="352"/>
      <c r="EU54" s="352"/>
      <c r="EV54" s="350"/>
      <c r="EW54" s="350"/>
      <c r="EX54" s="350"/>
      <c r="EY54" s="350"/>
      <c r="EZ54" s="350"/>
      <c r="FA54" s="350"/>
      <c r="FB54" s="350"/>
      <c r="FC54" s="350"/>
      <c r="FD54" s="350"/>
      <c r="FE54" s="350"/>
      <c r="FF54" s="350"/>
      <c r="FG54" s="350"/>
      <c r="FH54" s="350"/>
      <c r="FI54" s="350"/>
      <c r="FJ54" s="350"/>
    </row>
    <row r="55" spans="1:166" ht="26.25" customHeight="1" x14ac:dyDescent="0.2">
      <c r="A55" s="353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5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0" t="s">
        <v>274</v>
      </c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46">
        <v>0.5</v>
      </c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52"/>
      <c r="BY55" s="352"/>
      <c r="BZ55" s="352"/>
      <c r="CA55" s="352"/>
      <c r="CB55" s="352"/>
      <c r="CC55" s="352"/>
      <c r="CD55" s="352"/>
      <c r="CE55" s="352"/>
      <c r="CF55" s="352"/>
      <c r="CG55" s="352"/>
      <c r="CH55" s="352"/>
      <c r="CI55" s="352"/>
      <c r="CJ55" s="352"/>
      <c r="CK55" s="352"/>
      <c r="CL55" s="352"/>
      <c r="CM55" s="352">
        <v>23134.33</v>
      </c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>
        <f t="shared" si="0"/>
        <v>3470.1495</v>
      </c>
      <c r="CY55" s="352"/>
      <c r="CZ55" s="352"/>
      <c r="DA55" s="352"/>
      <c r="DB55" s="352"/>
      <c r="DC55" s="352"/>
      <c r="DD55" s="352"/>
      <c r="DE55" s="352"/>
      <c r="DF55" s="352"/>
      <c r="DG55" s="352"/>
      <c r="DH55" s="352"/>
      <c r="DI55" s="352"/>
      <c r="DJ55" s="352"/>
      <c r="DK55" s="352"/>
      <c r="DL55" s="352"/>
      <c r="DM55" s="352"/>
      <c r="DN55" s="352"/>
      <c r="DO55" s="352"/>
      <c r="DP55" s="352"/>
      <c r="DQ55" s="352"/>
      <c r="DR55" s="352"/>
      <c r="DS55" s="352"/>
      <c r="DT55" s="352">
        <f t="shared" si="1"/>
        <v>13302.239750000001</v>
      </c>
      <c r="DU55" s="352"/>
      <c r="DV55" s="352"/>
      <c r="DW55" s="352"/>
      <c r="DX55" s="352"/>
      <c r="DY55" s="352"/>
      <c r="DZ55" s="352"/>
      <c r="EA55" s="352"/>
      <c r="EB55" s="352"/>
      <c r="EC55" s="352"/>
      <c r="ED55" s="352"/>
      <c r="EE55" s="352"/>
      <c r="EF55" s="352"/>
      <c r="EG55" s="352"/>
      <c r="EH55" s="352"/>
      <c r="EI55" s="352"/>
      <c r="EJ55" s="352"/>
      <c r="EK55" s="352"/>
      <c r="EL55" s="352"/>
      <c r="EM55" s="352"/>
      <c r="EN55" s="352"/>
      <c r="EO55" s="352"/>
      <c r="EP55" s="352"/>
      <c r="EQ55" s="352"/>
      <c r="ER55" s="352"/>
      <c r="ES55" s="352"/>
      <c r="ET55" s="352"/>
      <c r="EU55" s="352"/>
      <c r="EV55" s="350"/>
      <c r="EW55" s="350"/>
      <c r="EX55" s="350"/>
      <c r="EY55" s="350"/>
      <c r="EZ55" s="350"/>
      <c r="FA55" s="350"/>
      <c r="FB55" s="350"/>
      <c r="FC55" s="350"/>
      <c r="FD55" s="350"/>
      <c r="FE55" s="350"/>
      <c r="FF55" s="350"/>
      <c r="FG55" s="350"/>
      <c r="FH55" s="350"/>
      <c r="FI55" s="350"/>
      <c r="FJ55" s="350"/>
    </row>
    <row r="56" spans="1:166" ht="16.5" customHeight="1" x14ac:dyDescent="0.2">
      <c r="A56" s="353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5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0" t="s">
        <v>275</v>
      </c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46">
        <v>1</v>
      </c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52"/>
      <c r="BY56" s="352"/>
      <c r="BZ56" s="352"/>
      <c r="CA56" s="352"/>
      <c r="CB56" s="352"/>
      <c r="CC56" s="352"/>
      <c r="CD56" s="352"/>
      <c r="CE56" s="352"/>
      <c r="CF56" s="352"/>
      <c r="CG56" s="352"/>
      <c r="CH56" s="352"/>
      <c r="CI56" s="352"/>
      <c r="CJ56" s="352"/>
      <c r="CK56" s="352"/>
      <c r="CL56" s="352"/>
      <c r="CM56" s="352">
        <v>23134.33</v>
      </c>
      <c r="CN56" s="352"/>
      <c r="CO56" s="352"/>
      <c r="CP56" s="352"/>
      <c r="CQ56" s="352"/>
      <c r="CR56" s="352"/>
      <c r="CS56" s="352"/>
      <c r="CT56" s="352"/>
      <c r="CU56" s="352"/>
      <c r="CV56" s="352"/>
      <c r="CW56" s="352"/>
      <c r="CX56" s="352">
        <f t="shared" si="0"/>
        <v>3470.1495</v>
      </c>
      <c r="CY56" s="352"/>
      <c r="CZ56" s="352"/>
      <c r="DA56" s="352"/>
      <c r="DB56" s="352"/>
      <c r="DC56" s="352"/>
      <c r="DD56" s="352"/>
      <c r="DE56" s="352"/>
      <c r="DF56" s="352"/>
      <c r="DG56" s="352"/>
      <c r="DH56" s="352"/>
      <c r="DI56" s="352"/>
      <c r="DJ56" s="352"/>
      <c r="DK56" s="352"/>
      <c r="DL56" s="352"/>
      <c r="DM56" s="352"/>
      <c r="DN56" s="352"/>
      <c r="DO56" s="352"/>
      <c r="DP56" s="352"/>
      <c r="DQ56" s="352"/>
      <c r="DR56" s="352"/>
      <c r="DS56" s="352"/>
      <c r="DT56" s="352">
        <f t="shared" si="1"/>
        <v>26604.479500000001</v>
      </c>
      <c r="DU56" s="352"/>
      <c r="DV56" s="352"/>
      <c r="DW56" s="352"/>
      <c r="DX56" s="352"/>
      <c r="DY56" s="352"/>
      <c r="DZ56" s="352"/>
      <c r="EA56" s="352"/>
      <c r="EB56" s="352"/>
      <c r="EC56" s="352"/>
      <c r="ED56" s="352"/>
      <c r="EE56" s="352"/>
      <c r="EF56" s="352"/>
      <c r="EG56" s="352"/>
      <c r="EH56" s="352"/>
      <c r="EI56" s="352"/>
      <c r="EJ56" s="352"/>
      <c r="EK56" s="352"/>
      <c r="EL56" s="352"/>
      <c r="EM56" s="352"/>
      <c r="EN56" s="352"/>
      <c r="EO56" s="352"/>
      <c r="EP56" s="352"/>
      <c r="EQ56" s="352"/>
      <c r="ER56" s="352"/>
      <c r="ES56" s="352"/>
      <c r="ET56" s="352"/>
      <c r="EU56" s="352"/>
      <c r="EV56" s="350"/>
      <c r="EW56" s="350"/>
      <c r="EX56" s="350"/>
      <c r="EY56" s="350"/>
      <c r="EZ56" s="350"/>
      <c r="FA56" s="350"/>
      <c r="FB56" s="350"/>
      <c r="FC56" s="350"/>
      <c r="FD56" s="350"/>
      <c r="FE56" s="350"/>
      <c r="FF56" s="350"/>
      <c r="FG56" s="350"/>
      <c r="FH56" s="350"/>
      <c r="FI56" s="350"/>
      <c r="FJ56" s="350"/>
    </row>
    <row r="57" spans="1:166" ht="18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0" t="s">
        <v>276</v>
      </c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46">
        <v>1</v>
      </c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52"/>
      <c r="BY57" s="352"/>
      <c r="BZ57" s="352"/>
      <c r="CA57" s="352"/>
      <c r="CB57" s="352"/>
      <c r="CC57" s="352"/>
      <c r="CD57" s="352"/>
      <c r="CE57" s="352"/>
      <c r="CF57" s="352"/>
      <c r="CG57" s="352"/>
      <c r="CH57" s="352"/>
      <c r="CI57" s="352"/>
      <c r="CJ57" s="352"/>
      <c r="CK57" s="352"/>
      <c r="CL57" s="352"/>
      <c r="CM57" s="352">
        <v>23134.33</v>
      </c>
      <c r="CN57" s="352"/>
      <c r="CO57" s="352"/>
      <c r="CP57" s="352"/>
      <c r="CQ57" s="352"/>
      <c r="CR57" s="352"/>
      <c r="CS57" s="352"/>
      <c r="CT57" s="352"/>
      <c r="CU57" s="352"/>
      <c r="CV57" s="352"/>
      <c r="CW57" s="352"/>
      <c r="CX57" s="352">
        <f t="shared" si="0"/>
        <v>3470.1495</v>
      </c>
      <c r="CY57" s="352"/>
      <c r="CZ57" s="352"/>
      <c r="DA57" s="352"/>
      <c r="DB57" s="352"/>
      <c r="DC57" s="352"/>
      <c r="DD57" s="352"/>
      <c r="DE57" s="352"/>
      <c r="DF57" s="352"/>
      <c r="DG57" s="352"/>
      <c r="DH57" s="352"/>
      <c r="DI57" s="352"/>
      <c r="DJ57" s="352"/>
      <c r="DK57" s="352"/>
      <c r="DL57" s="352"/>
      <c r="DM57" s="352"/>
      <c r="DN57" s="352"/>
      <c r="DO57" s="352"/>
      <c r="DP57" s="352"/>
      <c r="DQ57" s="352"/>
      <c r="DR57" s="352"/>
      <c r="DS57" s="352"/>
      <c r="DT57" s="352">
        <f t="shared" si="1"/>
        <v>26604.479500000001</v>
      </c>
      <c r="DU57" s="352"/>
      <c r="DV57" s="352"/>
      <c r="DW57" s="352"/>
      <c r="DX57" s="352"/>
      <c r="DY57" s="352"/>
      <c r="DZ57" s="352"/>
      <c r="EA57" s="352"/>
      <c r="EB57" s="352"/>
      <c r="EC57" s="352"/>
      <c r="ED57" s="352"/>
      <c r="EE57" s="352"/>
      <c r="EF57" s="352"/>
      <c r="EG57" s="352"/>
      <c r="EH57" s="352"/>
      <c r="EI57" s="352"/>
      <c r="EJ57" s="352"/>
      <c r="EK57" s="352"/>
      <c r="EL57" s="352"/>
      <c r="EM57" s="352"/>
      <c r="EN57" s="352"/>
      <c r="EO57" s="352"/>
      <c r="EP57" s="352"/>
      <c r="EQ57" s="352"/>
      <c r="ER57" s="352"/>
      <c r="ES57" s="352"/>
      <c r="ET57" s="352"/>
      <c r="EU57" s="352"/>
      <c r="EV57" s="350"/>
      <c r="EW57" s="350"/>
      <c r="EX57" s="350"/>
      <c r="EY57" s="350"/>
      <c r="EZ57" s="350"/>
      <c r="FA57" s="350"/>
      <c r="FB57" s="350"/>
      <c r="FC57" s="350"/>
      <c r="FD57" s="350"/>
      <c r="FE57" s="350"/>
      <c r="FF57" s="350"/>
      <c r="FG57" s="350"/>
      <c r="FH57" s="350"/>
      <c r="FI57" s="350"/>
      <c r="FJ57" s="350"/>
    </row>
    <row r="58" spans="1:166" ht="14.25" customHeight="1" x14ac:dyDescent="0.2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0" t="s">
        <v>277</v>
      </c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46">
        <v>1</v>
      </c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52"/>
      <c r="BY58" s="352"/>
      <c r="BZ58" s="352"/>
      <c r="CA58" s="352"/>
      <c r="CB58" s="352"/>
      <c r="CC58" s="352"/>
      <c r="CD58" s="352"/>
      <c r="CE58" s="352"/>
      <c r="CF58" s="352"/>
      <c r="CG58" s="352"/>
      <c r="CH58" s="352"/>
      <c r="CI58" s="352"/>
      <c r="CJ58" s="352"/>
      <c r="CK58" s="352"/>
      <c r="CL58" s="352"/>
      <c r="CM58" s="352">
        <v>23134.33</v>
      </c>
      <c r="CN58" s="352"/>
      <c r="CO58" s="352"/>
      <c r="CP58" s="352"/>
      <c r="CQ58" s="352"/>
      <c r="CR58" s="352"/>
      <c r="CS58" s="352"/>
      <c r="CT58" s="352"/>
      <c r="CU58" s="352"/>
      <c r="CV58" s="352"/>
      <c r="CW58" s="352"/>
      <c r="CX58" s="352">
        <f t="shared" si="0"/>
        <v>3470.1495</v>
      </c>
      <c r="CY58" s="352"/>
      <c r="CZ58" s="352"/>
      <c r="DA58" s="352"/>
      <c r="DB58" s="352"/>
      <c r="DC58" s="352"/>
      <c r="DD58" s="352"/>
      <c r="DE58" s="352"/>
      <c r="DF58" s="352"/>
      <c r="DG58" s="352"/>
      <c r="DH58" s="352"/>
      <c r="DI58" s="352"/>
      <c r="DJ58" s="352"/>
      <c r="DK58" s="352"/>
      <c r="DL58" s="352"/>
      <c r="DM58" s="352"/>
      <c r="DN58" s="352"/>
      <c r="DO58" s="352"/>
      <c r="DP58" s="352"/>
      <c r="DQ58" s="352"/>
      <c r="DR58" s="352"/>
      <c r="DS58" s="352"/>
      <c r="DT58" s="352">
        <f t="shared" si="1"/>
        <v>26604.479500000001</v>
      </c>
      <c r="DU58" s="352"/>
      <c r="DV58" s="352"/>
      <c r="DW58" s="352"/>
      <c r="DX58" s="352"/>
      <c r="DY58" s="352"/>
      <c r="DZ58" s="352"/>
      <c r="EA58" s="352"/>
      <c r="EB58" s="352"/>
      <c r="EC58" s="352"/>
      <c r="ED58" s="352"/>
      <c r="EE58" s="352"/>
      <c r="EF58" s="352"/>
      <c r="EG58" s="352"/>
      <c r="EH58" s="352"/>
      <c r="EI58" s="352"/>
      <c r="EJ58" s="352"/>
      <c r="EK58" s="352"/>
      <c r="EL58" s="352"/>
      <c r="EM58" s="352"/>
      <c r="EN58" s="352"/>
      <c r="EO58" s="352"/>
      <c r="EP58" s="352"/>
      <c r="EQ58" s="352"/>
      <c r="ER58" s="352"/>
      <c r="ES58" s="352"/>
      <c r="ET58" s="352"/>
      <c r="EU58" s="352"/>
      <c r="EV58" s="350"/>
      <c r="EW58" s="350"/>
      <c r="EX58" s="350"/>
      <c r="EY58" s="350"/>
      <c r="EZ58" s="350"/>
      <c r="FA58" s="350"/>
      <c r="FB58" s="350"/>
      <c r="FC58" s="350"/>
      <c r="FD58" s="350"/>
      <c r="FE58" s="350"/>
      <c r="FF58" s="350"/>
      <c r="FG58" s="350"/>
      <c r="FH58" s="350"/>
      <c r="FI58" s="350"/>
      <c r="FJ58" s="350"/>
    </row>
    <row r="59" spans="1:166" ht="14.25" customHeight="1" x14ac:dyDescent="0.2">
      <c r="A59" s="350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0" t="s">
        <v>278</v>
      </c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46">
        <v>1</v>
      </c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52"/>
      <c r="BY59" s="352"/>
      <c r="BZ59" s="352"/>
      <c r="CA59" s="352"/>
      <c r="CB59" s="352"/>
      <c r="CC59" s="352"/>
      <c r="CD59" s="352"/>
      <c r="CE59" s="352"/>
      <c r="CF59" s="352"/>
      <c r="CG59" s="352"/>
      <c r="CH59" s="352"/>
      <c r="CI59" s="352"/>
      <c r="CJ59" s="352"/>
      <c r="CK59" s="352"/>
      <c r="CL59" s="352"/>
      <c r="CM59" s="352">
        <v>23134.33</v>
      </c>
      <c r="CN59" s="352"/>
      <c r="CO59" s="352"/>
      <c r="CP59" s="352"/>
      <c r="CQ59" s="352"/>
      <c r="CR59" s="352"/>
      <c r="CS59" s="352"/>
      <c r="CT59" s="352"/>
      <c r="CU59" s="352"/>
      <c r="CV59" s="352"/>
      <c r="CW59" s="352"/>
      <c r="CX59" s="352">
        <f t="shared" si="0"/>
        <v>3470.1495</v>
      </c>
      <c r="CY59" s="352"/>
      <c r="CZ59" s="352"/>
      <c r="DA59" s="352"/>
      <c r="DB59" s="352"/>
      <c r="DC59" s="352"/>
      <c r="DD59" s="352"/>
      <c r="DE59" s="352"/>
      <c r="DF59" s="352"/>
      <c r="DG59" s="352"/>
      <c r="DH59" s="352"/>
      <c r="DI59" s="352"/>
      <c r="DJ59" s="352"/>
      <c r="DK59" s="352"/>
      <c r="DL59" s="352"/>
      <c r="DM59" s="352"/>
      <c r="DN59" s="352"/>
      <c r="DO59" s="352"/>
      <c r="DP59" s="352"/>
      <c r="DQ59" s="352"/>
      <c r="DR59" s="352"/>
      <c r="DS59" s="352"/>
      <c r="DT59" s="352">
        <f t="shared" si="1"/>
        <v>26604.479500000001</v>
      </c>
      <c r="DU59" s="352"/>
      <c r="DV59" s="352"/>
      <c r="DW59" s="352"/>
      <c r="DX59" s="352"/>
      <c r="DY59" s="352"/>
      <c r="DZ59" s="352"/>
      <c r="EA59" s="352"/>
      <c r="EB59" s="352"/>
      <c r="EC59" s="352"/>
      <c r="ED59" s="352"/>
      <c r="EE59" s="352"/>
      <c r="EF59" s="352"/>
      <c r="EG59" s="352"/>
      <c r="EH59" s="352"/>
      <c r="EI59" s="352"/>
      <c r="EJ59" s="352"/>
      <c r="EK59" s="352"/>
      <c r="EL59" s="352"/>
      <c r="EM59" s="352"/>
      <c r="EN59" s="352"/>
      <c r="EO59" s="352"/>
      <c r="EP59" s="352"/>
      <c r="EQ59" s="352"/>
      <c r="ER59" s="352"/>
      <c r="ES59" s="352"/>
      <c r="ET59" s="352"/>
      <c r="EU59" s="352"/>
      <c r="EV59" s="350"/>
      <c r="EW59" s="350"/>
      <c r="EX59" s="350"/>
      <c r="EY59" s="350"/>
      <c r="EZ59" s="350"/>
      <c r="FA59" s="350"/>
      <c r="FB59" s="350"/>
      <c r="FC59" s="350"/>
      <c r="FD59" s="350"/>
      <c r="FE59" s="350"/>
      <c r="FF59" s="350"/>
      <c r="FG59" s="350"/>
      <c r="FH59" s="350"/>
      <c r="FI59" s="350"/>
      <c r="FJ59" s="350"/>
    </row>
    <row r="60" spans="1:166" ht="16.5" customHeight="1" x14ac:dyDescent="0.2">
      <c r="A60" s="350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0" t="s">
        <v>279</v>
      </c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46">
        <v>1</v>
      </c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>
        <v>23134.33</v>
      </c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>
        <f t="shared" si="0"/>
        <v>3470.1495</v>
      </c>
      <c r="CY60" s="352"/>
      <c r="CZ60" s="352"/>
      <c r="DA60" s="352"/>
      <c r="DB60" s="352"/>
      <c r="DC60" s="352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>
        <f t="shared" si="1"/>
        <v>26604.479500000001</v>
      </c>
      <c r="DU60" s="352"/>
      <c r="DV60" s="352"/>
      <c r="DW60" s="352"/>
      <c r="DX60" s="352"/>
      <c r="DY60" s="352"/>
      <c r="DZ60" s="352"/>
      <c r="EA60" s="352"/>
      <c r="EB60" s="352"/>
      <c r="EC60" s="352"/>
      <c r="ED60" s="352"/>
      <c r="EE60" s="352"/>
      <c r="EF60" s="352"/>
      <c r="EG60" s="352"/>
      <c r="EH60" s="352"/>
      <c r="EI60" s="352"/>
      <c r="EJ60" s="352"/>
      <c r="EK60" s="352"/>
      <c r="EL60" s="352"/>
      <c r="EM60" s="352"/>
      <c r="EN60" s="352"/>
      <c r="EO60" s="352"/>
      <c r="EP60" s="352"/>
      <c r="EQ60" s="352"/>
      <c r="ER60" s="352"/>
      <c r="ES60" s="352"/>
      <c r="ET60" s="352"/>
      <c r="EU60" s="352"/>
      <c r="EV60" s="350"/>
      <c r="EW60" s="350"/>
      <c r="EX60" s="350"/>
      <c r="EY60" s="350"/>
      <c r="EZ60" s="350"/>
      <c r="FA60" s="350"/>
      <c r="FB60" s="350"/>
      <c r="FC60" s="350"/>
      <c r="FD60" s="350"/>
      <c r="FE60" s="350"/>
      <c r="FF60" s="350"/>
      <c r="FG60" s="350"/>
      <c r="FH60" s="350"/>
      <c r="FI60" s="350"/>
      <c r="FJ60" s="350"/>
    </row>
    <row r="61" spans="1:166" ht="19.5" customHeight="1" x14ac:dyDescent="0.2">
      <c r="A61" s="353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5"/>
      <c r="U61" s="372"/>
      <c r="V61" s="373"/>
      <c r="W61" s="373"/>
      <c r="X61" s="373"/>
      <c r="Y61" s="373"/>
      <c r="Z61" s="373"/>
      <c r="AA61" s="373"/>
      <c r="AB61" s="373"/>
      <c r="AC61" s="373"/>
      <c r="AD61" s="374"/>
      <c r="AE61" s="353" t="s">
        <v>280</v>
      </c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5"/>
      <c r="BI61" s="375">
        <v>0.5</v>
      </c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76"/>
      <c r="BU61" s="376"/>
      <c r="BV61" s="376"/>
      <c r="BW61" s="377"/>
      <c r="BX61" s="378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80"/>
      <c r="CM61" s="352">
        <v>23134.33</v>
      </c>
      <c r="CN61" s="352"/>
      <c r="CO61" s="352"/>
      <c r="CP61" s="352"/>
      <c r="CQ61" s="352"/>
      <c r="CR61" s="352"/>
      <c r="CS61" s="352"/>
      <c r="CT61" s="352"/>
      <c r="CU61" s="352"/>
      <c r="CV61" s="352"/>
      <c r="CW61" s="352"/>
      <c r="CX61" s="378">
        <f t="shared" si="0"/>
        <v>3470.1495</v>
      </c>
      <c r="CY61" s="379"/>
      <c r="CZ61" s="379"/>
      <c r="DA61" s="379"/>
      <c r="DB61" s="379"/>
      <c r="DC61" s="379"/>
      <c r="DD61" s="379"/>
      <c r="DE61" s="379"/>
      <c r="DF61" s="379"/>
      <c r="DG61" s="379"/>
      <c r="DH61" s="380"/>
      <c r="DI61" s="378"/>
      <c r="DJ61" s="379"/>
      <c r="DK61" s="379"/>
      <c r="DL61" s="379"/>
      <c r="DM61" s="379"/>
      <c r="DN61" s="379"/>
      <c r="DO61" s="379"/>
      <c r="DP61" s="379"/>
      <c r="DQ61" s="379"/>
      <c r="DR61" s="379"/>
      <c r="DS61" s="380"/>
      <c r="DT61" s="378">
        <f t="shared" si="1"/>
        <v>13302.239750000001</v>
      </c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80"/>
      <c r="EV61" s="353"/>
      <c r="EW61" s="354"/>
      <c r="EX61" s="354"/>
      <c r="EY61" s="354"/>
      <c r="EZ61" s="354"/>
      <c r="FA61" s="354"/>
      <c r="FB61" s="354"/>
      <c r="FC61" s="354"/>
      <c r="FD61" s="354"/>
      <c r="FE61" s="354"/>
      <c r="FF61" s="354"/>
      <c r="FG61" s="354"/>
      <c r="FH61" s="354"/>
      <c r="FI61" s="354"/>
      <c r="FJ61" s="355"/>
    </row>
    <row r="62" spans="1:166" s="382" customFormat="1" x14ac:dyDescent="0.2">
      <c r="A62" s="356" t="s">
        <v>193</v>
      </c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8"/>
      <c r="BI62" s="349">
        <f>SUM(BI49:BI61)</f>
        <v>12</v>
      </c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59">
        <f>SUM(BX49:BX61)</f>
        <v>0</v>
      </c>
      <c r="BY62" s="359"/>
      <c r="BZ62" s="359"/>
      <c r="CA62" s="359"/>
      <c r="CB62" s="359"/>
      <c r="CC62" s="359"/>
      <c r="CD62" s="359"/>
      <c r="CE62" s="359"/>
      <c r="CF62" s="359"/>
      <c r="CG62" s="359"/>
      <c r="CH62" s="359"/>
      <c r="CI62" s="359"/>
      <c r="CJ62" s="359"/>
      <c r="CK62" s="359"/>
      <c r="CL62" s="359"/>
      <c r="CM62" s="359">
        <f>SUM(CM49:CM61)</f>
        <v>300746.2900000001</v>
      </c>
      <c r="CN62" s="359"/>
      <c r="CO62" s="359"/>
      <c r="CP62" s="359"/>
      <c r="CQ62" s="359"/>
      <c r="CR62" s="359"/>
      <c r="CS62" s="359"/>
      <c r="CT62" s="359"/>
      <c r="CU62" s="359"/>
      <c r="CV62" s="359"/>
      <c r="CW62" s="359"/>
      <c r="CX62" s="359">
        <f>SUM(CX49:CX61)</f>
        <v>45111.943500000001</v>
      </c>
      <c r="CY62" s="359"/>
      <c r="CZ62" s="359"/>
      <c r="DA62" s="359"/>
      <c r="DB62" s="359"/>
      <c r="DC62" s="359"/>
      <c r="DD62" s="359"/>
      <c r="DE62" s="359"/>
      <c r="DF62" s="359"/>
      <c r="DG62" s="359"/>
      <c r="DH62" s="359"/>
      <c r="DI62" s="359"/>
      <c r="DJ62" s="359"/>
      <c r="DK62" s="359"/>
      <c r="DL62" s="359"/>
      <c r="DM62" s="359"/>
      <c r="DN62" s="359"/>
      <c r="DO62" s="359"/>
      <c r="DP62" s="359"/>
      <c r="DQ62" s="359"/>
      <c r="DR62" s="359"/>
      <c r="DS62" s="359"/>
      <c r="DT62" s="359">
        <f>SUM(DT49:DT61)</f>
        <v>319253.75400000013</v>
      </c>
      <c r="DU62" s="359"/>
      <c r="DV62" s="359"/>
      <c r="DW62" s="359"/>
      <c r="DX62" s="359"/>
      <c r="DY62" s="359"/>
      <c r="DZ62" s="359"/>
      <c r="EA62" s="359"/>
      <c r="EB62" s="359"/>
      <c r="EC62" s="359"/>
      <c r="ED62" s="359"/>
      <c r="EE62" s="359"/>
      <c r="EF62" s="359"/>
      <c r="EG62" s="359"/>
      <c r="EH62" s="359"/>
      <c r="EI62" s="359"/>
      <c r="EJ62" s="359"/>
      <c r="EK62" s="359"/>
      <c r="EL62" s="359"/>
      <c r="EM62" s="359"/>
      <c r="EN62" s="359"/>
      <c r="EO62" s="359"/>
      <c r="EP62" s="359"/>
      <c r="EQ62" s="359"/>
      <c r="ER62" s="359"/>
      <c r="ES62" s="359"/>
      <c r="ET62" s="359"/>
      <c r="EU62" s="359"/>
      <c r="EV62" s="347"/>
      <c r="EW62" s="347"/>
      <c r="EX62" s="347"/>
      <c r="EY62" s="347"/>
      <c r="EZ62" s="347"/>
      <c r="FA62" s="347"/>
      <c r="FB62" s="347"/>
      <c r="FC62" s="347"/>
      <c r="FD62" s="347"/>
      <c r="FE62" s="347"/>
      <c r="FF62" s="347"/>
      <c r="FG62" s="347"/>
      <c r="FH62" s="347"/>
      <c r="FI62" s="347"/>
      <c r="FJ62" s="347"/>
    </row>
    <row r="63" spans="1:166" s="382" customFormat="1" x14ac:dyDescent="0.2">
      <c r="A63" s="347" t="s">
        <v>281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59"/>
      <c r="BY63" s="359"/>
      <c r="BZ63" s="359"/>
      <c r="CA63" s="359"/>
      <c r="CB63" s="359"/>
      <c r="CC63" s="359"/>
      <c r="CD63" s="359"/>
      <c r="CE63" s="359"/>
      <c r="CF63" s="359"/>
      <c r="CG63" s="359"/>
      <c r="CH63" s="359"/>
      <c r="CI63" s="359"/>
      <c r="CJ63" s="359"/>
      <c r="CK63" s="359"/>
      <c r="CL63" s="359"/>
      <c r="CM63" s="359"/>
      <c r="CN63" s="359"/>
      <c r="CO63" s="359"/>
      <c r="CP63" s="359"/>
      <c r="CQ63" s="359"/>
      <c r="CR63" s="359"/>
      <c r="CS63" s="359"/>
      <c r="CT63" s="359"/>
      <c r="CU63" s="359"/>
      <c r="CV63" s="359"/>
      <c r="CW63" s="359"/>
      <c r="CX63" s="359"/>
      <c r="CY63" s="359"/>
      <c r="CZ63" s="359"/>
      <c r="DA63" s="359"/>
      <c r="DB63" s="359"/>
      <c r="DC63" s="359"/>
      <c r="DD63" s="359"/>
      <c r="DE63" s="359"/>
      <c r="DF63" s="359"/>
      <c r="DG63" s="359"/>
      <c r="DH63" s="359"/>
      <c r="DI63" s="359"/>
      <c r="DJ63" s="359"/>
      <c r="DK63" s="359"/>
      <c r="DL63" s="359"/>
      <c r="DM63" s="359"/>
      <c r="DN63" s="359"/>
      <c r="DO63" s="359"/>
      <c r="DP63" s="359"/>
      <c r="DQ63" s="359"/>
      <c r="DR63" s="359"/>
      <c r="DS63" s="359"/>
      <c r="DT63" s="359"/>
      <c r="DU63" s="359"/>
      <c r="DV63" s="359"/>
      <c r="DW63" s="359"/>
      <c r="DX63" s="359"/>
      <c r="DY63" s="359"/>
      <c r="DZ63" s="359"/>
      <c r="EA63" s="359"/>
      <c r="EB63" s="359"/>
      <c r="EC63" s="359"/>
      <c r="ED63" s="359"/>
      <c r="EE63" s="359"/>
      <c r="EF63" s="359"/>
      <c r="EG63" s="359"/>
      <c r="EH63" s="359"/>
      <c r="EI63" s="359"/>
      <c r="EJ63" s="359"/>
      <c r="EK63" s="359"/>
      <c r="EL63" s="359"/>
      <c r="EM63" s="359"/>
      <c r="EN63" s="359"/>
      <c r="EO63" s="359"/>
      <c r="EP63" s="359"/>
      <c r="EQ63" s="359"/>
      <c r="ER63" s="359"/>
      <c r="ES63" s="359"/>
      <c r="ET63" s="359"/>
      <c r="EU63" s="359"/>
      <c r="EV63" s="347"/>
      <c r="EW63" s="347"/>
      <c r="EX63" s="347"/>
      <c r="EY63" s="347"/>
      <c r="EZ63" s="347"/>
      <c r="FA63" s="347"/>
      <c r="FB63" s="347"/>
      <c r="FC63" s="347"/>
      <c r="FD63" s="347"/>
      <c r="FE63" s="347"/>
      <c r="FF63" s="347"/>
      <c r="FG63" s="347"/>
      <c r="FH63" s="347"/>
      <c r="FI63" s="347"/>
      <c r="FJ63" s="347"/>
    </row>
    <row r="64" spans="1:166" x14ac:dyDescent="0.2">
      <c r="A64" s="350"/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0" t="s">
        <v>197</v>
      </c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46">
        <v>1</v>
      </c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52"/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352">
        <v>23134.33</v>
      </c>
      <c r="CN64" s="352"/>
      <c r="CO64" s="352"/>
      <c r="CP64" s="352"/>
      <c r="CQ64" s="352"/>
      <c r="CR64" s="352"/>
      <c r="CS64" s="352"/>
      <c r="CT64" s="352"/>
      <c r="CU64" s="352"/>
      <c r="CV64" s="352"/>
      <c r="CW64" s="352"/>
      <c r="CX64" s="352">
        <f t="shared" si="0"/>
        <v>3470.1495</v>
      </c>
      <c r="CY64" s="352"/>
      <c r="CZ64" s="352"/>
      <c r="DA64" s="352"/>
      <c r="DB64" s="352"/>
      <c r="DC64" s="352"/>
      <c r="DD64" s="352"/>
      <c r="DE64" s="352"/>
      <c r="DF64" s="352"/>
      <c r="DG64" s="352"/>
      <c r="DH64" s="352"/>
      <c r="DI64" s="352"/>
      <c r="DJ64" s="352"/>
      <c r="DK64" s="352"/>
      <c r="DL64" s="352"/>
      <c r="DM64" s="352"/>
      <c r="DN64" s="352"/>
      <c r="DO64" s="352"/>
      <c r="DP64" s="352"/>
      <c r="DQ64" s="352"/>
      <c r="DR64" s="352"/>
      <c r="DS64" s="352"/>
      <c r="DT64" s="352">
        <f t="shared" si="1"/>
        <v>26604.479500000001</v>
      </c>
      <c r="DU64" s="352"/>
      <c r="DV64" s="352"/>
      <c r="DW64" s="352"/>
      <c r="DX64" s="352"/>
      <c r="DY64" s="352"/>
      <c r="DZ64" s="352"/>
      <c r="EA64" s="352"/>
      <c r="EB64" s="352"/>
      <c r="EC64" s="352"/>
      <c r="ED64" s="352"/>
      <c r="EE64" s="352"/>
      <c r="EF64" s="352"/>
      <c r="EG64" s="352"/>
      <c r="EH64" s="352"/>
      <c r="EI64" s="352"/>
      <c r="EJ64" s="352"/>
      <c r="EK64" s="352"/>
      <c r="EL64" s="352"/>
      <c r="EM64" s="352"/>
      <c r="EN64" s="352"/>
      <c r="EO64" s="352"/>
      <c r="EP64" s="352"/>
      <c r="EQ64" s="352"/>
      <c r="ER64" s="352"/>
      <c r="ES64" s="352"/>
      <c r="ET64" s="352"/>
      <c r="EU64" s="352"/>
      <c r="EV64" s="350"/>
      <c r="EW64" s="350"/>
      <c r="EX64" s="350"/>
      <c r="EY64" s="350"/>
      <c r="EZ64" s="350"/>
      <c r="FA64" s="350"/>
      <c r="FB64" s="350"/>
      <c r="FC64" s="350"/>
      <c r="FD64" s="350"/>
      <c r="FE64" s="350"/>
      <c r="FF64" s="350"/>
      <c r="FG64" s="350"/>
      <c r="FH64" s="350"/>
      <c r="FI64" s="350"/>
      <c r="FJ64" s="350"/>
    </row>
    <row r="65" spans="1:166" x14ac:dyDescent="0.2">
      <c r="A65" s="350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0" t="s">
        <v>198</v>
      </c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46">
        <v>2.25</v>
      </c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52"/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  <c r="CJ65" s="352"/>
      <c r="CK65" s="352"/>
      <c r="CL65" s="352"/>
      <c r="CM65" s="352">
        <v>23134.33</v>
      </c>
      <c r="CN65" s="352"/>
      <c r="CO65" s="352"/>
      <c r="CP65" s="352"/>
      <c r="CQ65" s="352"/>
      <c r="CR65" s="352"/>
      <c r="CS65" s="352"/>
      <c r="CT65" s="352"/>
      <c r="CU65" s="352"/>
      <c r="CV65" s="352"/>
      <c r="CW65" s="352"/>
      <c r="CX65" s="352">
        <f t="shared" si="0"/>
        <v>3470.1495</v>
      </c>
      <c r="CY65" s="352"/>
      <c r="CZ65" s="352"/>
      <c r="DA65" s="352"/>
      <c r="DB65" s="352"/>
      <c r="DC65" s="352"/>
      <c r="DD65" s="352"/>
      <c r="DE65" s="352"/>
      <c r="DF65" s="352"/>
      <c r="DG65" s="352"/>
      <c r="DH65" s="352"/>
      <c r="DI65" s="352"/>
      <c r="DJ65" s="352"/>
      <c r="DK65" s="352"/>
      <c r="DL65" s="352"/>
      <c r="DM65" s="352"/>
      <c r="DN65" s="352"/>
      <c r="DO65" s="352"/>
      <c r="DP65" s="352"/>
      <c r="DQ65" s="352"/>
      <c r="DR65" s="352"/>
      <c r="DS65" s="352"/>
      <c r="DT65" s="352">
        <f t="shared" si="1"/>
        <v>59860.078875000007</v>
      </c>
      <c r="DU65" s="352"/>
      <c r="DV65" s="352"/>
      <c r="DW65" s="352"/>
      <c r="DX65" s="352"/>
      <c r="DY65" s="352"/>
      <c r="DZ65" s="352"/>
      <c r="EA65" s="352"/>
      <c r="EB65" s="352"/>
      <c r="EC65" s="352"/>
      <c r="ED65" s="352"/>
      <c r="EE65" s="352"/>
      <c r="EF65" s="352"/>
      <c r="EG65" s="352"/>
      <c r="EH65" s="352"/>
      <c r="EI65" s="352"/>
      <c r="EJ65" s="352"/>
      <c r="EK65" s="352"/>
      <c r="EL65" s="352"/>
      <c r="EM65" s="352"/>
      <c r="EN65" s="352"/>
      <c r="EO65" s="352"/>
      <c r="EP65" s="352"/>
      <c r="EQ65" s="352"/>
      <c r="ER65" s="352"/>
      <c r="ES65" s="352"/>
      <c r="ET65" s="352"/>
      <c r="EU65" s="352"/>
      <c r="EV65" s="350"/>
      <c r="EW65" s="350"/>
      <c r="EX65" s="350"/>
      <c r="EY65" s="350"/>
      <c r="EZ65" s="350"/>
      <c r="FA65" s="350"/>
      <c r="FB65" s="350"/>
      <c r="FC65" s="350"/>
      <c r="FD65" s="350"/>
      <c r="FE65" s="350"/>
      <c r="FF65" s="350"/>
      <c r="FG65" s="350"/>
      <c r="FH65" s="350"/>
      <c r="FI65" s="350"/>
      <c r="FJ65" s="350"/>
    </row>
    <row r="66" spans="1:166" x14ac:dyDescent="0.2">
      <c r="A66" s="350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0" t="s">
        <v>200</v>
      </c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46">
        <v>1</v>
      </c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  <c r="BW66" s="346"/>
      <c r="BX66" s="352"/>
      <c r="BY66" s="352"/>
      <c r="BZ66" s="352"/>
      <c r="CA66" s="352"/>
      <c r="CB66" s="352"/>
      <c r="CC66" s="352"/>
      <c r="CD66" s="352"/>
      <c r="CE66" s="352"/>
      <c r="CF66" s="352"/>
      <c r="CG66" s="352"/>
      <c r="CH66" s="352"/>
      <c r="CI66" s="352"/>
      <c r="CJ66" s="352"/>
      <c r="CK66" s="352"/>
      <c r="CL66" s="352"/>
      <c r="CM66" s="352">
        <v>23134.33</v>
      </c>
      <c r="CN66" s="352"/>
      <c r="CO66" s="352"/>
      <c r="CP66" s="352"/>
      <c r="CQ66" s="352"/>
      <c r="CR66" s="352"/>
      <c r="CS66" s="352"/>
      <c r="CT66" s="352"/>
      <c r="CU66" s="352"/>
      <c r="CV66" s="352"/>
      <c r="CW66" s="352"/>
      <c r="CX66" s="352">
        <f t="shared" si="0"/>
        <v>3470.1495</v>
      </c>
      <c r="CY66" s="352"/>
      <c r="CZ66" s="352"/>
      <c r="DA66" s="352"/>
      <c r="DB66" s="352"/>
      <c r="DC66" s="352"/>
      <c r="DD66" s="352"/>
      <c r="DE66" s="352"/>
      <c r="DF66" s="352"/>
      <c r="DG66" s="352"/>
      <c r="DH66" s="352"/>
      <c r="DI66" s="352"/>
      <c r="DJ66" s="352"/>
      <c r="DK66" s="352"/>
      <c r="DL66" s="352"/>
      <c r="DM66" s="352"/>
      <c r="DN66" s="352"/>
      <c r="DO66" s="352"/>
      <c r="DP66" s="352"/>
      <c r="DQ66" s="352"/>
      <c r="DR66" s="352"/>
      <c r="DS66" s="352"/>
      <c r="DT66" s="352">
        <f t="shared" si="1"/>
        <v>26604.479500000001</v>
      </c>
      <c r="DU66" s="352"/>
      <c r="DV66" s="352"/>
      <c r="DW66" s="352"/>
      <c r="DX66" s="352"/>
      <c r="DY66" s="352"/>
      <c r="DZ66" s="352"/>
      <c r="EA66" s="352"/>
      <c r="EB66" s="352"/>
      <c r="EC66" s="352"/>
      <c r="ED66" s="352"/>
      <c r="EE66" s="352"/>
      <c r="EF66" s="352"/>
      <c r="EG66" s="352"/>
      <c r="EH66" s="352"/>
      <c r="EI66" s="352"/>
      <c r="EJ66" s="352"/>
      <c r="EK66" s="352"/>
      <c r="EL66" s="352"/>
      <c r="EM66" s="352"/>
      <c r="EN66" s="352"/>
      <c r="EO66" s="352"/>
      <c r="EP66" s="352"/>
      <c r="EQ66" s="352"/>
      <c r="ER66" s="352"/>
      <c r="ES66" s="352"/>
      <c r="ET66" s="352"/>
      <c r="EU66" s="352"/>
      <c r="EV66" s="350"/>
      <c r="EW66" s="350"/>
      <c r="EX66" s="350"/>
      <c r="EY66" s="350"/>
      <c r="EZ66" s="350"/>
      <c r="FA66" s="350"/>
      <c r="FB66" s="350"/>
      <c r="FC66" s="350"/>
      <c r="FD66" s="350"/>
      <c r="FE66" s="350"/>
      <c r="FF66" s="350"/>
      <c r="FG66" s="350"/>
      <c r="FH66" s="350"/>
      <c r="FI66" s="350"/>
      <c r="FJ66" s="350"/>
    </row>
    <row r="67" spans="1:166" ht="24.75" customHeight="1" x14ac:dyDescent="0.2">
      <c r="A67" s="350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0" t="s">
        <v>282</v>
      </c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46">
        <v>2</v>
      </c>
      <c r="BJ67" s="346"/>
      <c r="BK67" s="346"/>
      <c r="BL67" s="346"/>
      <c r="BM67" s="346"/>
      <c r="BN67" s="346"/>
      <c r="BO67" s="346"/>
      <c r="BP67" s="346"/>
      <c r="BQ67" s="346"/>
      <c r="BR67" s="346"/>
      <c r="BS67" s="346"/>
      <c r="BT67" s="346"/>
      <c r="BU67" s="346"/>
      <c r="BV67" s="346"/>
      <c r="BW67" s="346"/>
      <c r="BX67" s="352"/>
      <c r="BY67" s="352"/>
      <c r="BZ67" s="352"/>
      <c r="CA67" s="352"/>
      <c r="CB67" s="352"/>
      <c r="CC67" s="352"/>
      <c r="CD67" s="352"/>
      <c r="CE67" s="352"/>
      <c r="CF67" s="352"/>
      <c r="CG67" s="352"/>
      <c r="CH67" s="352"/>
      <c r="CI67" s="352"/>
      <c r="CJ67" s="352"/>
      <c r="CK67" s="352"/>
      <c r="CL67" s="352"/>
      <c r="CM67" s="352">
        <v>23134.33</v>
      </c>
      <c r="CN67" s="352"/>
      <c r="CO67" s="352"/>
      <c r="CP67" s="352"/>
      <c r="CQ67" s="352"/>
      <c r="CR67" s="352"/>
      <c r="CS67" s="352"/>
      <c r="CT67" s="352"/>
      <c r="CU67" s="352"/>
      <c r="CV67" s="352"/>
      <c r="CW67" s="352"/>
      <c r="CX67" s="352">
        <f t="shared" si="0"/>
        <v>3470.1495</v>
      </c>
      <c r="CY67" s="352"/>
      <c r="CZ67" s="352"/>
      <c r="DA67" s="352"/>
      <c r="DB67" s="352"/>
      <c r="DC67" s="352"/>
      <c r="DD67" s="352"/>
      <c r="DE67" s="352"/>
      <c r="DF67" s="352"/>
      <c r="DG67" s="352"/>
      <c r="DH67" s="352"/>
      <c r="DI67" s="352"/>
      <c r="DJ67" s="352"/>
      <c r="DK67" s="352"/>
      <c r="DL67" s="352"/>
      <c r="DM67" s="352"/>
      <c r="DN67" s="352"/>
      <c r="DO67" s="352"/>
      <c r="DP67" s="352"/>
      <c r="DQ67" s="352"/>
      <c r="DR67" s="352"/>
      <c r="DS67" s="352"/>
      <c r="DT67" s="352">
        <f t="shared" si="1"/>
        <v>53208.959000000003</v>
      </c>
      <c r="DU67" s="352"/>
      <c r="DV67" s="352"/>
      <c r="DW67" s="352"/>
      <c r="DX67" s="352"/>
      <c r="DY67" s="352"/>
      <c r="DZ67" s="352"/>
      <c r="EA67" s="352"/>
      <c r="EB67" s="352"/>
      <c r="EC67" s="352"/>
      <c r="ED67" s="352"/>
      <c r="EE67" s="352"/>
      <c r="EF67" s="352"/>
      <c r="EG67" s="352"/>
      <c r="EH67" s="352"/>
      <c r="EI67" s="352"/>
      <c r="EJ67" s="352"/>
      <c r="EK67" s="352"/>
      <c r="EL67" s="352"/>
      <c r="EM67" s="352"/>
      <c r="EN67" s="352"/>
      <c r="EO67" s="352"/>
      <c r="EP67" s="352"/>
      <c r="EQ67" s="352"/>
      <c r="ER67" s="352"/>
      <c r="ES67" s="352"/>
      <c r="ET67" s="352"/>
      <c r="EU67" s="352"/>
      <c r="EV67" s="350"/>
      <c r="EW67" s="350"/>
      <c r="EX67" s="350"/>
      <c r="EY67" s="350"/>
      <c r="EZ67" s="350"/>
      <c r="FA67" s="350"/>
      <c r="FB67" s="350"/>
      <c r="FC67" s="350"/>
      <c r="FD67" s="350"/>
      <c r="FE67" s="350"/>
      <c r="FF67" s="350"/>
      <c r="FG67" s="350"/>
      <c r="FH67" s="350"/>
      <c r="FI67" s="350"/>
      <c r="FJ67" s="350"/>
    </row>
    <row r="68" spans="1:166" x14ac:dyDescent="0.2">
      <c r="A68" s="350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0" t="s">
        <v>202</v>
      </c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46">
        <v>3</v>
      </c>
      <c r="BJ68" s="346"/>
      <c r="BK68" s="346"/>
      <c r="BL68" s="346"/>
      <c r="BM68" s="346"/>
      <c r="BN68" s="346"/>
      <c r="BO68" s="346"/>
      <c r="BP68" s="346"/>
      <c r="BQ68" s="346"/>
      <c r="BR68" s="346"/>
      <c r="BS68" s="346"/>
      <c r="BT68" s="346"/>
      <c r="BU68" s="346"/>
      <c r="BV68" s="346"/>
      <c r="BW68" s="346"/>
      <c r="BX68" s="352"/>
      <c r="BY68" s="352"/>
      <c r="BZ68" s="352"/>
      <c r="CA68" s="352"/>
      <c r="CB68" s="352"/>
      <c r="CC68" s="352"/>
      <c r="CD68" s="352"/>
      <c r="CE68" s="352"/>
      <c r="CF68" s="352"/>
      <c r="CG68" s="352"/>
      <c r="CH68" s="352"/>
      <c r="CI68" s="352"/>
      <c r="CJ68" s="352"/>
      <c r="CK68" s="352"/>
      <c r="CL68" s="352"/>
      <c r="CM68" s="352">
        <v>23134.33</v>
      </c>
      <c r="CN68" s="352"/>
      <c r="CO68" s="352"/>
      <c r="CP68" s="352"/>
      <c r="CQ68" s="352"/>
      <c r="CR68" s="352"/>
      <c r="CS68" s="352"/>
      <c r="CT68" s="352"/>
      <c r="CU68" s="352"/>
      <c r="CV68" s="352"/>
      <c r="CW68" s="352"/>
      <c r="CX68" s="352">
        <f t="shared" si="0"/>
        <v>3470.1495</v>
      </c>
      <c r="CY68" s="352"/>
      <c r="CZ68" s="352"/>
      <c r="DA68" s="352"/>
      <c r="DB68" s="352"/>
      <c r="DC68" s="352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2"/>
      <c r="DQ68" s="352"/>
      <c r="DR68" s="352"/>
      <c r="DS68" s="352"/>
      <c r="DT68" s="352">
        <f t="shared" si="1"/>
        <v>79813.438500000004</v>
      </c>
      <c r="DU68" s="352"/>
      <c r="DV68" s="352"/>
      <c r="DW68" s="352"/>
      <c r="DX68" s="352"/>
      <c r="DY68" s="352"/>
      <c r="DZ68" s="352"/>
      <c r="EA68" s="352"/>
      <c r="EB68" s="352"/>
      <c r="EC68" s="352"/>
      <c r="ED68" s="352"/>
      <c r="EE68" s="352"/>
      <c r="EF68" s="352"/>
      <c r="EG68" s="352"/>
      <c r="EH68" s="352"/>
      <c r="EI68" s="352"/>
      <c r="EJ68" s="352"/>
      <c r="EK68" s="352"/>
      <c r="EL68" s="352"/>
      <c r="EM68" s="352"/>
      <c r="EN68" s="352"/>
      <c r="EO68" s="352"/>
      <c r="EP68" s="352"/>
      <c r="EQ68" s="352"/>
      <c r="ER68" s="352"/>
      <c r="ES68" s="352"/>
      <c r="ET68" s="352"/>
      <c r="EU68" s="352"/>
      <c r="EV68" s="350"/>
      <c r="EW68" s="350"/>
      <c r="EX68" s="350"/>
      <c r="EY68" s="350"/>
      <c r="EZ68" s="350"/>
      <c r="FA68" s="350"/>
      <c r="FB68" s="350"/>
      <c r="FC68" s="350"/>
      <c r="FD68" s="350"/>
      <c r="FE68" s="350"/>
      <c r="FF68" s="350"/>
      <c r="FG68" s="350"/>
      <c r="FH68" s="350"/>
      <c r="FI68" s="350"/>
      <c r="FJ68" s="350"/>
    </row>
    <row r="69" spans="1:166" x14ac:dyDescent="0.2">
      <c r="A69" s="350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0" t="s">
        <v>283</v>
      </c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46">
        <v>3</v>
      </c>
      <c r="BJ69" s="346"/>
      <c r="BK69" s="346"/>
      <c r="BL69" s="346"/>
      <c r="BM69" s="346"/>
      <c r="BN69" s="346"/>
      <c r="BO69" s="346"/>
      <c r="BP69" s="346"/>
      <c r="BQ69" s="346"/>
      <c r="BR69" s="346"/>
      <c r="BS69" s="346"/>
      <c r="BT69" s="346"/>
      <c r="BU69" s="346"/>
      <c r="BV69" s="346"/>
      <c r="BW69" s="346"/>
      <c r="BX69" s="352"/>
      <c r="BY69" s="352"/>
      <c r="BZ69" s="352"/>
      <c r="CA69" s="352"/>
      <c r="CB69" s="352"/>
      <c r="CC69" s="352"/>
      <c r="CD69" s="352"/>
      <c r="CE69" s="352"/>
      <c r="CF69" s="352"/>
      <c r="CG69" s="352"/>
      <c r="CH69" s="352"/>
      <c r="CI69" s="352"/>
      <c r="CJ69" s="352"/>
      <c r="CK69" s="352"/>
      <c r="CL69" s="352"/>
      <c r="CM69" s="352">
        <v>23134.33</v>
      </c>
      <c r="CN69" s="352"/>
      <c r="CO69" s="352"/>
      <c r="CP69" s="352"/>
      <c r="CQ69" s="352"/>
      <c r="CR69" s="352"/>
      <c r="CS69" s="352"/>
      <c r="CT69" s="352"/>
      <c r="CU69" s="352"/>
      <c r="CV69" s="352"/>
      <c r="CW69" s="352"/>
      <c r="CX69" s="352">
        <f t="shared" si="0"/>
        <v>3470.1495</v>
      </c>
      <c r="CY69" s="352"/>
      <c r="CZ69" s="352"/>
      <c r="DA69" s="352"/>
      <c r="DB69" s="352"/>
      <c r="DC69" s="352"/>
      <c r="DD69" s="352"/>
      <c r="DE69" s="352"/>
      <c r="DF69" s="352"/>
      <c r="DG69" s="352"/>
      <c r="DH69" s="352"/>
      <c r="DI69" s="352"/>
      <c r="DJ69" s="352"/>
      <c r="DK69" s="352"/>
      <c r="DL69" s="352"/>
      <c r="DM69" s="352"/>
      <c r="DN69" s="352"/>
      <c r="DO69" s="352"/>
      <c r="DP69" s="352"/>
      <c r="DQ69" s="352"/>
      <c r="DR69" s="352"/>
      <c r="DS69" s="352"/>
      <c r="DT69" s="352">
        <f t="shared" si="1"/>
        <v>79813.438500000004</v>
      </c>
      <c r="DU69" s="352"/>
      <c r="DV69" s="352"/>
      <c r="DW69" s="352"/>
      <c r="DX69" s="352"/>
      <c r="DY69" s="352"/>
      <c r="DZ69" s="352"/>
      <c r="EA69" s="352"/>
      <c r="EB69" s="352"/>
      <c r="EC69" s="352"/>
      <c r="ED69" s="352"/>
      <c r="EE69" s="352"/>
      <c r="EF69" s="352"/>
      <c r="EG69" s="352"/>
      <c r="EH69" s="352"/>
      <c r="EI69" s="352"/>
      <c r="EJ69" s="352"/>
      <c r="EK69" s="352"/>
      <c r="EL69" s="352"/>
      <c r="EM69" s="352"/>
      <c r="EN69" s="352"/>
      <c r="EO69" s="352"/>
      <c r="EP69" s="352"/>
      <c r="EQ69" s="352"/>
      <c r="ER69" s="352"/>
      <c r="ES69" s="352"/>
      <c r="ET69" s="352"/>
      <c r="EU69" s="352"/>
      <c r="EV69" s="350"/>
      <c r="EW69" s="350"/>
      <c r="EX69" s="350"/>
      <c r="EY69" s="350"/>
      <c r="EZ69" s="350"/>
      <c r="FA69" s="350"/>
      <c r="FB69" s="350"/>
      <c r="FC69" s="350"/>
      <c r="FD69" s="350"/>
      <c r="FE69" s="350"/>
      <c r="FF69" s="350"/>
      <c r="FG69" s="350"/>
      <c r="FH69" s="350"/>
      <c r="FI69" s="350"/>
      <c r="FJ69" s="350"/>
    </row>
    <row r="70" spans="1:166" ht="29.25" customHeight="1" x14ac:dyDescent="0.2">
      <c r="A70" s="350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0" t="s">
        <v>284</v>
      </c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46">
        <v>1</v>
      </c>
      <c r="BJ70" s="346"/>
      <c r="BK70" s="346"/>
      <c r="BL70" s="346"/>
      <c r="BM70" s="346"/>
      <c r="BN70" s="346"/>
      <c r="BO70" s="346"/>
      <c r="BP70" s="346"/>
      <c r="BQ70" s="346"/>
      <c r="BR70" s="346"/>
      <c r="BS70" s="346"/>
      <c r="BT70" s="346"/>
      <c r="BU70" s="346"/>
      <c r="BV70" s="346"/>
      <c r="BW70" s="346"/>
      <c r="BX70" s="352"/>
      <c r="BY70" s="352"/>
      <c r="BZ70" s="352"/>
      <c r="CA70" s="352"/>
      <c r="CB70" s="352"/>
      <c r="CC70" s="352"/>
      <c r="CD70" s="352"/>
      <c r="CE70" s="352"/>
      <c r="CF70" s="352"/>
      <c r="CG70" s="352"/>
      <c r="CH70" s="352"/>
      <c r="CI70" s="352"/>
      <c r="CJ70" s="352"/>
      <c r="CK70" s="352"/>
      <c r="CL70" s="352"/>
      <c r="CM70" s="352">
        <v>23134.33</v>
      </c>
      <c r="CN70" s="352"/>
      <c r="CO70" s="352"/>
      <c r="CP70" s="352"/>
      <c r="CQ70" s="352"/>
      <c r="CR70" s="352"/>
      <c r="CS70" s="352"/>
      <c r="CT70" s="352"/>
      <c r="CU70" s="352"/>
      <c r="CV70" s="352"/>
      <c r="CW70" s="352"/>
      <c r="CX70" s="352">
        <f t="shared" si="0"/>
        <v>3470.1495</v>
      </c>
      <c r="CY70" s="352"/>
      <c r="CZ70" s="352"/>
      <c r="DA70" s="352"/>
      <c r="DB70" s="352"/>
      <c r="DC70" s="352"/>
      <c r="DD70" s="352"/>
      <c r="DE70" s="352"/>
      <c r="DF70" s="352"/>
      <c r="DG70" s="352"/>
      <c r="DH70" s="352"/>
      <c r="DI70" s="352"/>
      <c r="DJ70" s="352"/>
      <c r="DK70" s="352"/>
      <c r="DL70" s="352"/>
      <c r="DM70" s="352"/>
      <c r="DN70" s="352"/>
      <c r="DO70" s="352"/>
      <c r="DP70" s="352"/>
      <c r="DQ70" s="352"/>
      <c r="DR70" s="352"/>
      <c r="DS70" s="352"/>
      <c r="DT70" s="352">
        <f t="shared" si="1"/>
        <v>26604.479500000001</v>
      </c>
      <c r="DU70" s="352"/>
      <c r="DV70" s="352"/>
      <c r="DW70" s="352"/>
      <c r="DX70" s="352"/>
      <c r="DY70" s="352"/>
      <c r="DZ70" s="352"/>
      <c r="EA70" s="352"/>
      <c r="EB70" s="352"/>
      <c r="EC70" s="352"/>
      <c r="ED70" s="352"/>
      <c r="EE70" s="352"/>
      <c r="EF70" s="352"/>
      <c r="EG70" s="352"/>
      <c r="EH70" s="352"/>
      <c r="EI70" s="352"/>
      <c r="EJ70" s="352"/>
      <c r="EK70" s="352"/>
      <c r="EL70" s="352"/>
      <c r="EM70" s="352"/>
      <c r="EN70" s="352"/>
      <c r="EO70" s="352"/>
      <c r="EP70" s="352"/>
      <c r="EQ70" s="352"/>
      <c r="ER70" s="352"/>
      <c r="ES70" s="352"/>
      <c r="ET70" s="352"/>
      <c r="EU70" s="352"/>
      <c r="EV70" s="350"/>
      <c r="EW70" s="350"/>
      <c r="EX70" s="350"/>
      <c r="EY70" s="350"/>
      <c r="EZ70" s="350"/>
      <c r="FA70" s="350"/>
      <c r="FB70" s="350"/>
      <c r="FC70" s="350"/>
      <c r="FD70" s="350"/>
      <c r="FE70" s="350"/>
      <c r="FF70" s="350"/>
      <c r="FG70" s="350"/>
      <c r="FH70" s="350"/>
      <c r="FI70" s="350"/>
      <c r="FJ70" s="350"/>
    </row>
    <row r="71" spans="1:166" ht="18.75" customHeight="1" x14ac:dyDescent="0.2">
      <c r="A71" s="350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0" t="s">
        <v>203</v>
      </c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46">
        <v>0.5</v>
      </c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52"/>
      <c r="BY71" s="352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>
        <v>23134.33</v>
      </c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>
        <f t="shared" si="0"/>
        <v>3470.1495</v>
      </c>
      <c r="CY71" s="352"/>
      <c r="CZ71" s="352"/>
      <c r="DA71" s="352"/>
      <c r="DB71" s="352"/>
      <c r="DC71" s="352"/>
      <c r="DD71" s="352"/>
      <c r="DE71" s="352"/>
      <c r="DF71" s="352"/>
      <c r="DG71" s="352"/>
      <c r="DH71" s="352"/>
      <c r="DI71" s="352"/>
      <c r="DJ71" s="352"/>
      <c r="DK71" s="352"/>
      <c r="DL71" s="352"/>
      <c r="DM71" s="352"/>
      <c r="DN71" s="352"/>
      <c r="DO71" s="352"/>
      <c r="DP71" s="352"/>
      <c r="DQ71" s="352"/>
      <c r="DR71" s="352"/>
      <c r="DS71" s="352"/>
      <c r="DT71" s="352">
        <f t="shared" si="1"/>
        <v>13302.239750000001</v>
      </c>
      <c r="DU71" s="352"/>
      <c r="DV71" s="352"/>
      <c r="DW71" s="352"/>
      <c r="DX71" s="352"/>
      <c r="DY71" s="352"/>
      <c r="DZ71" s="352"/>
      <c r="EA71" s="352"/>
      <c r="EB71" s="352"/>
      <c r="EC71" s="352"/>
      <c r="ED71" s="352"/>
      <c r="EE71" s="352"/>
      <c r="EF71" s="352"/>
      <c r="EG71" s="352"/>
      <c r="EH71" s="352"/>
      <c r="EI71" s="352"/>
      <c r="EJ71" s="352"/>
      <c r="EK71" s="352"/>
      <c r="EL71" s="352"/>
      <c r="EM71" s="352"/>
      <c r="EN71" s="352"/>
      <c r="EO71" s="352"/>
      <c r="EP71" s="352"/>
      <c r="EQ71" s="352"/>
      <c r="ER71" s="352"/>
      <c r="ES71" s="352"/>
      <c r="ET71" s="352"/>
      <c r="EU71" s="352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</row>
    <row r="72" spans="1:166" ht="17.25" customHeight="1" x14ac:dyDescent="0.2">
      <c r="A72" s="350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0" t="s">
        <v>204</v>
      </c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46">
        <v>1</v>
      </c>
      <c r="BJ72" s="346"/>
      <c r="BK72" s="346"/>
      <c r="BL72" s="346"/>
      <c r="BM72" s="346"/>
      <c r="BN72" s="346"/>
      <c r="BO72" s="346"/>
      <c r="BP72" s="346"/>
      <c r="BQ72" s="346"/>
      <c r="BR72" s="346"/>
      <c r="BS72" s="346"/>
      <c r="BT72" s="346"/>
      <c r="BU72" s="346"/>
      <c r="BV72" s="346"/>
      <c r="BW72" s="346"/>
      <c r="BX72" s="352"/>
      <c r="BY72" s="352"/>
      <c r="BZ72" s="352"/>
      <c r="CA72" s="352"/>
      <c r="CB72" s="352"/>
      <c r="CC72" s="352"/>
      <c r="CD72" s="352"/>
      <c r="CE72" s="352"/>
      <c r="CF72" s="352"/>
      <c r="CG72" s="352"/>
      <c r="CH72" s="352"/>
      <c r="CI72" s="352"/>
      <c r="CJ72" s="352"/>
      <c r="CK72" s="352"/>
      <c r="CL72" s="352"/>
      <c r="CM72" s="352">
        <v>23134.33</v>
      </c>
      <c r="CN72" s="352"/>
      <c r="CO72" s="352"/>
      <c r="CP72" s="352"/>
      <c r="CQ72" s="352"/>
      <c r="CR72" s="352"/>
      <c r="CS72" s="352"/>
      <c r="CT72" s="352"/>
      <c r="CU72" s="352"/>
      <c r="CV72" s="352"/>
      <c r="CW72" s="352"/>
      <c r="CX72" s="352">
        <f t="shared" si="0"/>
        <v>3470.1495</v>
      </c>
      <c r="CY72" s="352"/>
      <c r="CZ72" s="352"/>
      <c r="DA72" s="352"/>
      <c r="DB72" s="352"/>
      <c r="DC72" s="352"/>
      <c r="DD72" s="352"/>
      <c r="DE72" s="352"/>
      <c r="DF72" s="352"/>
      <c r="DG72" s="352"/>
      <c r="DH72" s="352"/>
      <c r="DI72" s="352"/>
      <c r="DJ72" s="352"/>
      <c r="DK72" s="352"/>
      <c r="DL72" s="352"/>
      <c r="DM72" s="352"/>
      <c r="DN72" s="352"/>
      <c r="DO72" s="352"/>
      <c r="DP72" s="352"/>
      <c r="DQ72" s="352"/>
      <c r="DR72" s="352"/>
      <c r="DS72" s="352"/>
      <c r="DT72" s="352">
        <f t="shared" si="1"/>
        <v>26604.479500000001</v>
      </c>
      <c r="DU72" s="352"/>
      <c r="DV72" s="352"/>
      <c r="DW72" s="352"/>
      <c r="DX72" s="352"/>
      <c r="DY72" s="352"/>
      <c r="DZ72" s="352"/>
      <c r="EA72" s="352"/>
      <c r="EB72" s="352"/>
      <c r="EC72" s="352"/>
      <c r="ED72" s="352"/>
      <c r="EE72" s="352"/>
      <c r="EF72" s="352"/>
      <c r="EG72" s="352"/>
      <c r="EH72" s="352"/>
      <c r="EI72" s="352"/>
      <c r="EJ72" s="352"/>
      <c r="EK72" s="352"/>
      <c r="EL72" s="352"/>
      <c r="EM72" s="352"/>
      <c r="EN72" s="352"/>
      <c r="EO72" s="352"/>
      <c r="EP72" s="352"/>
      <c r="EQ72" s="352"/>
      <c r="ER72" s="352"/>
      <c r="ES72" s="352"/>
      <c r="ET72" s="352"/>
      <c r="EU72" s="352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</row>
    <row r="73" spans="1:166" x14ac:dyDescent="0.2">
      <c r="A73" s="350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0" t="s">
        <v>206</v>
      </c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46">
        <v>1</v>
      </c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346"/>
      <c r="BW73" s="346"/>
      <c r="BX73" s="352"/>
      <c r="BY73" s="352"/>
      <c r="BZ73" s="352"/>
      <c r="CA73" s="352"/>
      <c r="CB73" s="352"/>
      <c r="CC73" s="352"/>
      <c r="CD73" s="352"/>
      <c r="CE73" s="352"/>
      <c r="CF73" s="352"/>
      <c r="CG73" s="352"/>
      <c r="CH73" s="352"/>
      <c r="CI73" s="352"/>
      <c r="CJ73" s="352"/>
      <c r="CK73" s="352"/>
      <c r="CL73" s="352"/>
      <c r="CM73" s="352">
        <v>23134.33</v>
      </c>
      <c r="CN73" s="352"/>
      <c r="CO73" s="352"/>
      <c r="CP73" s="352"/>
      <c r="CQ73" s="352"/>
      <c r="CR73" s="352"/>
      <c r="CS73" s="352"/>
      <c r="CT73" s="352"/>
      <c r="CU73" s="352"/>
      <c r="CV73" s="352"/>
      <c r="CW73" s="352"/>
      <c r="CX73" s="352">
        <f t="shared" si="0"/>
        <v>3470.1495</v>
      </c>
      <c r="CY73" s="352"/>
      <c r="CZ73" s="352"/>
      <c r="DA73" s="352"/>
      <c r="DB73" s="352"/>
      <c r="DC73" s="352"/>
      <c r="DD73" s="352"/>
      <c r="DE73" s="352"/>
      <c r="DF73" s="352"/>
      <c r="DG73" s="352"/>
      <c r="DH73" s="352"/>
      <c r="DI73" s="352"/>
      <c r="DJ73" s="352"/>
      <c r="DK73" s="352"/>
      <c r="DL73" s="352"/>
      <c r="DM73" s="352"/>
      <c r="DN73" s="352"/>
      <c r="DO73" s="352"/>
      <c r="DP73" s="352"/>
      <c r="DQ73" s="352"/>
      <c r="DR73" s="352"/>
      <c r="DS73" s="352"/>
      <c r="DT73" s="352">
        <f t="shared" si="1"/>
        <v>26604.479500000001</v>
      </c>
      <c r="DU73" s="352"/>
      <c r="DV73" s="352"/>
      <c r="DW73" s="352"/>
      <c r="DX73" s="352"/>
      <c r="DY73" s="352"/>
      <c r="DZ73" s="352"/>
      <c r="EA73" s="352"/>
      <c r="EB73" s="352"/>
      <c r="EC73" s="352"/>
      <c r="ED73" s="352"/>
      <c r="EE73" s="352"/>
      <c r="EF73" s="352"/>
      <c r="EG73" s="352"/>
      <c r="EH73" s="352"/>
      <c r="EI73" s="352"/>
      <c r="EJ73" s="352"/>
      <c r="EK73" s="352"/>
      <c r="EL73" s="352"/>
      <c r="EM73" s="352"/>
      <c r="EN73" s="352"/>
      <c r="EO73" s="352"/>
      <c r="EP73" s="352"/>
      <c r="EQ73" s="352"/>
      <c r="ER73" s="352"/>
      <c r="ES73" s="352"/>
      <c r="ET73" s="352"/>
      <c r="EU73" s="352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</row>
    <row r="74" spans="1:166" x14ac:dyDescent="0.2">
      <c r="A74" s="350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0" t="s">
        <v>208</v>
      </c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46">
        <v>2</v>
      </c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46"/>
      <c r="BU74" s="346"/>
      <c r="BV74" s="346"/>
      <c r="BW74" s="346"/>
      <c r="BX74" s="352"/>
      <c r="BY74" s="352"/>
      <c r="BZ74" s="352"/>
      <c r="CA74" s="352"/>
      <c r="CB74" s="352"/>
      <c r="CC74" s="352"/>
      <c r="CD74" s="352"/>
      <c r="CE74" s="352"/>
      <c r="CF74" s="352"/>
      <c r="CG74" s="352"/>
      <c r="CH74" s="352"/>
      <c r="CI74" s="352"/>
      <c r="CJ74" s="352"/>
      <c r="CK74" s="352"/>
      <c r="CL74" s="352"/>
      <c r="CM74" s="352">
        <v>23134.33</v>
      </c>
      <c r="CN74" s="352"/>
      <c r="CO74" s="352"/>
      <c r="CP74" s="352"/>
      <c r="CQ74" s="352"/>
      <c r="CR74" s="352"/>
      <c r="CS74" s="352"/>
      <c r="CT74" s="352"/>
      <c r="CU74" s="352"/>
      <c r="CV74" s="352"/>
      <c r="CW74" s="352"/>
      <c r="CX74" s="352">
        <f t="shared" si="0"/>
        <v>3470.1495</v>
      </c>
      <c r="CY74" s="352"/>
      <c r="CZ74" s="352"/>
      <c r="DA74" s="352"/>
      <c r="DB74" s="352"/>
      <c r="DC74" s="352"/>
      <c r="DD74" s="352"/>
      <c r="DE74" s="352"/>
      <c r="DF74" s="352"/>
      <c r="DG74" s="352"/>
      <c r="DH74" s="352"/>
      <c r="DI74" s="352"/>
      <c r="DJ74" s="352"/>
      <c r="DK74" s="352"/>
      <c r="DL74" s="352"/>
      <c r="DM74" s="352"/>
      <c r="DN74" s="352"/>
      <c r="DO74" s="352"/>
      <c r="DP74" s="352"/>
      <c r="DQ74" s="352"/>
      <c r="DR74" s="352"/>
      <c r="DS74" s="352"/>
      <c r="DT74" s="352">
        <f t="shared" si="1"/>
        <v>53208.959000000003</v>
      </c>
      <c r="DU74" s="352"/>
      <c r="DV74" s="352"/>
      <c r="DW74" s="352"/>
      <c r="DX74" s="352"/>
      <c r="DY74" s="352"/>
      <c r="DZ74" s="352"/>
      <c r="EA74" s="352"/>
      <c r="EB74" s="352"/>
      <c r="EC74" s="352"/>
      <c r="ED74" s="352"/>
      <c r="EE74" s="352"/>
      <c r="EF74" s="352"/>
      <c r="EG74" s="352"/>
      <c r="EH74" s="352"/>
      <c r="EI74" s="352"/>
      <c r="EJ74" s="352"/>
      <c r="EK74" s="352"/>
      <c r="EL74" s="352"/>
      <c r="EM74" s="352"/>
      <c r="EN74" s="352"/>
      <c r="EO74" s="352"/>
      <c r="EP74" s="352"/>
      <c r="EQ74" s="352"/>
      <c r="ER74" s="352"/>
      <c r="ES74" s="352"/>
      <c r="ET74" s="352"/>
      <c r="EU74" s="352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</row>
    <row r="75" spans="1:166" x14ac:dyDescent="0.2">
      <c r="A75" s="350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0" t="s">
        <v>285</v>
      </c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46">
        <v>1</v>
      </c>
      <c r="BJ75" s="346"/>
      <c r="BK75" s="346"/>
      <c r="BL75" s="346"/>
      <c r="BM75" s="346"/>
      <c r="BN75" s="346"/>
      <c r="BO75" s="346"/>
      <c r="BP75" s="346"/>
      <c r="BQ75" s="346"/>
      <c r="BR75" s="346"/>
      <c r="BS75" s="346"/>
      <c r="BT75" s="346"/>
      <c r="BU75" s="346"/>
      <c r="BV75" s="346"/>
      <c r="BW75" s="346"/>
      <c r="BX75" s="352"/>
      <c r="BY75" s="352"/>
      <c r="BZ75" s="352"/>
      <c r="CA75" s="352"/>
      <c r="CB75" s="352"/>
      <c r="CC75" s="352"/>
      <c r="CD75" s="352"/>
      <c r="CE75" s="352"/>
      <c r="CF75" s="352"/>
      <c r="CG75" s="352"/>
      <c r="CH75" s="352"/>
      <c r="CI75" s="352"/>
      <c r="CJ75" s="352"/>
      <c r="CK75" s="352"/>
      <c r="CL75" s="352"/>
      <c r="CM75" s="352">
        <v>23134.33</v>
      </c>
      <c r="CN75" s="352"/>
      <c r="CO75" s="352"/>
      <c r="CP75" s="352"/>
      <c r="CQ75" s="352"/>
      <c r="CR75" s="352"/>
      <c r="CS75" s="352"/>
      <c r="CT75" s="352"/>
      <c r="CU75" s="352"/>
      <c r="CV75" s="352"/>
      <c r="CW75" s="352"/>
      <c r="CX75" s="352">
        <f t="shared" si="0"/>
        <v>3470.1495</v>
      </c>
      <c r="CY75" s="352"/>
      <c r="CZ75" s="352"/>
      <c r="DA75" s="352"/>
      <c r="DB75" s="352"/>
      <c r="DC75" s="352"/>
      <c r="DD75" s="352"/>
      <c r="DE75" s="352"/>
      <c r="DF75" s="352"/>
      <c r="DG75" s="352"/>
      <c r="DH75" s="352"/>
      <c r="DI75" s="352"/>
      <c r="DJ75" s="352"/>
      <c r="DK75" s="352"/>
      <c r="DL75" s="352"/>
      <c r="DM75" s="352"/>
      <c r="DN75" s="352"/>
      <c r="DO75" s="352"/>
      <c r="DP75" s="352"/>
      <c r="DQ75" s="352"/>
      <c r="DR75" s="352"/>
      <c r="DS75" s="352"/>
      <c r="DT75" s="352">
        <f>(BX75+CM75+CX75)*BI75+0.13</f>
        <v>26604.609500000002</v>
      </c>
      <c r="DU75" s="352"/>
      <c r="DV75" s="352"/>
      <c r="DW75" s="352"/>
      <c r="DX75" s="352"/>
      <c r="DY75" s="352"/>
      <c r="DZ75" s="352"/>
      <c r="EA75" s="352"/>
      <c r="EB75" s="352"/>
      <c r="EC75" s="352"/>
      <c r="ED75" s="352"/>
      <c r="EE75" s="352"/>
      <c r="EF75" s="352"/>
      <c r="EG75" s="352"/>
      <c r="EH75" s="352"/>
      <c r="EI75" s="352"/>
      <c r="EJ75" s="352"/>
      <c r="EK75" s="352"/>
      <c r="EL75" s="352"/>
      <c r="EM75" s="352"/>
      <c r="EN75" s="352"/>
      <c r="EO75" s="352"/>
      <c r="EP75" s="352"/>
      <c r="EQ75" s="352"/>
      <c r="ER75" s="352"/>
      <c r="ES75" s="352"/>
      <c r="ET75" s="352"/>
      <c r="EU75" s="352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</row>
    <row r="76" spans="1:166" s="382" customFormat="1" x14ac:dyDescent="0.2">
      <c r="A76" s="356" t="s">
        <v>193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8"/>
      <c r="BI76" s="349">
        <f>SUM(BI64:BI75)</f>
        <v>18.75</v>
      </c>
      <c r="BJ76" s="349"/>
      <c r="BK76" s="349"/>
      <c r="BL76" s="349"/>
      <c r="BM76" s="349"/>
      <c r="BN76" s="349"/>
      <c r="BO76" s="349"/>
      <c r="BP76" s="349"/>
      <c r="BQ76" s="349"/>
      <c r="BR76" s="349"/>
      <c r="BS76" s="349"/>
      <c r="BT76" s="349"/>
      <c r="BU76" s="349"/>
      <c r="BV76" s="349"/>
      <c r="BW76" s="349"/>
      <c r="BX76" s="359">
        <f>SUM(BX64:BX75)</f>
        <v>0</v>
      </c>
      <c r="BY76" s="359"/>
      <c r="BZ76" s="359"/>
      <c r="CA76" s="359"/>
      <c r="CB76" s="359"/>
      <c r="CC76" s="359"/>
      <c r="CD76" s="359"/>
      <c r="CE76" s="359"/>
      <c r="CF76" s="359"/>
      <c r="CG76" s="359"/>
      <c r="CH76" s="359"/>
      <c r="CI76" s="359"/>
      <c r="CJ76" s="359"/>
      <c r="CK76" s="359"/>
      <c r="CL76" s="359"/>
      <c r="CM76" s="369">
        <f>SUM(CM64:CM75)</f>
        <v>277611.96000000008</v>
      </c>
      <c r="CN76" s="370"/>
      <c r="CO76" s="370"/>
      <c r="CP76" s="370"/>
      <c r="CQ76" s="370"/>
      <c r="CR76" s="370"/>
      <c r="CS76" s="370"/>
      <c r="CT76" s="370"/>
      <c r="CU76" s="370"/>
      <c r="CV76" s="370"/>
      <c r="CW76" s="371"/>
      <c r="CX76" s="359">
        <f>SUM(CX64:CX75)</f>
        <v>41641.794000000002</v>
      </c>
      <c r="CY76" s="359"/>
      <c r="CZ76" s="359"/>
      <c r="DA76" s="359"/>
      <c r="DB76" s="359"/>
      <c r="DC76" s="359"/>
      <c r="DD76" s="359"/>
      <c r="DE76" s="359"/>
      <c r="DF76" s="359"/>
      <c r="DG76" s="359"/>
      <c r="DH76" s="359"/>
      <c r="DI76" s="359"/>
      <c r="DJ76" s="359"/>
      <c r="DK76" s="359"/>
      <c r="DL76" s="359"/>
      <c r="DM76" s="359"/>
      <c r="DN76" s="359"/>
      <c r="DO76" s="359"/>
      <c r="DP76" s="359"/>
      <c r="DQ76" s="359"/>
      <c r="DR76" s="359"/>
      <c r="DS76" s="359"/>
      <c r="DT76" s="359">
        <f>SUM(DT64:DT75)</f>
        <v>498834.1206250001</v>
      </c>
      <c r="DU76" s="359"/>
      <c r="DV76" s="359"/>
      <c r="DW76" s="359"/>
      <c r="DX76" s="359"/>
      <c r="DY76" s="359"/>
      <c r="DZ76" s="359"/>
      <c r="EA76" s="359"/>
      <c r="EB76" s="359"/>
      <c r="EC76" s="359"/>
      <c r="ED76" s="359"/>
      <c r="EE76" s="359"/>
      <c r="EF76" s="359"/>
      <c r="EG76" s="359"/>
      <c r="EH76" s="359"/>
      <c r="EI76" s="359"/>
      <c r="EJ76" s="359"/>
      <c r="EK76" s="359"/>
      <c r="EL76" s="359"/>
      <c r="EM76" s="359"/>
      <c r="EN76" s="359"/>
      <c r="EO76" s="359"/>
      <c r="EP76" s="359"/>
      <c r="EQ76" s="359"/>
      <c r="ER76" s="359"/>
      <c r="ES76" s="359"/>
      <c r="ET76" s="359"/>
      <c r="EU76" s="359"/>
      <c r="EV76" s="347"/>
      <c r="EW76" s="347"/>
      <c r="EX76" s="347"/>
      <c r="EY76" s="347"/>
      <c r="EZ76" s="347"/>
      <c r="FA76" s="347"/>
      <c r="FB76" s="347"/>
      <c r="FC76" s="347"/>
      <c r="FD76" s="347"/>
      <c r="FE76" s="347"/>
      <c r="FF76" s="347"/>
      <c r="FG76" s="347"/>
      <c r="FH76" s="347"/>
      <c r="FI76" s="347"/>
      <c r="FJ76" s="347"/>
    </row>
    <row r="77" spans="1:166" ht="12.75" hidden="1" customHeight="1" x14ac:dyDescent="0.2">
      <c r="A77" s="350"/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52"/>
      <c r="BY77" s="352"/>
      <c r="BZ77" s="352"/>
      <c r="CA77" s="352"/>
      <c r="CB77" s="352"/>
      <c r="CC77" s="352"/>
      <c r="CD77" s="352"/>
      <c r="CE77" s="352"/>
      <c r="CF77" s="352"/>
      <c r="CG77" s="352"/>
      <c r="CH77" s="352"/>
      <c r="CI77" s="352"/>
      <c r="CJ77" s="352"/>
      <c r="CK77" s="352"/>
      <c r="CL77" s="352"/>
      <c r="CM77" s="352"/>
      <c r="CN77" s="352"/>
      <c r="CO77" s="352"/>
      <c r="CP77" s="352"/>
      <c r="CQ77" s="352"/>
      <c r="CR77" s="352"/>
      <c r="CS77" s="352"/>
      <c r="CT77" s="352"/>
      <c r="CU77" s="352"/>
      <c r="CV77" s="352"/>
      <c r="CW77" s="352"/>
      <c r="CX77" s="352"/>
      <c r="CY77" s="352"/>
      <c r="CZ77" s="352"/>
      <c r="DA77" s="352"/>
      <c r="DB77" s="352"/>
      <c r="DC77" s="352"/>
      <c r="DD77" s="352"/>
      <c r="DE77" s="352"/>
      <c r="DF77" s="352"/>
      <c r="DG77" s="352"/>
      <c r="DH77" s="352"/>
      <c r="DI77" s="352"/>
      <c r="DJ77" s="352"/>
      <c r="DK77" s="352"/>
      <c r="DL77" s="352"/>
      <c r="DM77" s="352"/>
      <c r="DN77" s="352"/>
      <c r="DO77" s="352"/>
      <c r="DP77" s="352"/>
      <c r="DQ77" s="352"/>
      <c r="DR77" s="352"/>
      <c r="DS77" s="352"/>
      <c r="DT77" s="352"/>
      <c r="DU77" s="352"/>
      <c r="DV77" s="352"/>
      <c r="DW77" s="352"/>
      <c r="DX77" s="352"/>
      <c r="DY77" s="352"/>
      <c r="DZ77" s="352"/>
      <c r="EA77" s="352"/>
      <c r="EB77" s="352"/>
      <c r="EC77" s="352"/>
      <c r="ED77" s="352"/>
      <c r="EE77" s="352"/>
      <c r="EF77" s="352"/>
      <c r="EG77" s="352"/>
      <c r="EH77" s="352"/>
      <c r="EI77" s="352"/>
      <c r="EJ77" s="352"/>
      <c r="EK77" s="352"/>
      <c r="EL77" s="352"/>
      <c r="EM77" s="352"/>
      <c r="EN77" s="352"/>
      <c r="EO77" s="352"/>
      <c r="EP77" s="352"/>
      <c r="EQ77" s="352"/>
      <c r="ER77" s="352"/>
      <c r="ES77" s="352"/>
      <c r="ET77" s="352"/>
      <c r="EU77" s="352"/>
      <c r="EV77" s="350"/>
      <c r="EW77" s="350"/>
      <c r="EX77" s="350"/>
      <c r="EY77" s="350"/>
      <c r="EZ77" s="350"/>
      <c r="FA77" s="350"/>
      <c r="FB77" s="350"/>
      <c r="FC77" s="350"/>
      <c r="FD77" s="350"/>
      <c r="FE77" s="350"/>
      <c r="FF77" s="350"/>
      <c r="FG77" s="350"/>
      <c r="FH77" s="350"/>
      <c r="FI77" s="350"/>
      <c r="FJ77" s="350"/>
    </row>
    <row r="78" spans="1:166" hidden="1" x14ac:dyDescent="0.2">
      <c r="A78" s="350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/>
      <c r="BX78" s="352"/>
      <c r="BY78" s="352"/>
      <c r="BZ78" s="352"/>
      <c r="CA78" s="352"/>
      <c r="CB78" s="352"/>
      <c r="CC78" s="352"/>
      <c r="CD78" s="352"/>
      <c r="CE78" s="352"/>
      <c r="CF78" s="352"/>
      <c r="CG78" s="352"/>
      <c r="CH78" s="352"/>
      <c r="CI78" s="352"/>
      <c r="CJ78" s="352"/>
      <c r="CK78" s="352"/>
      <c r="CL78" s="352"/>
      <c r="CM78" s="352"/>
      <c r="CN78" s="352"/>
      <c r="CO78" s="352"/>
      <c r="CP78" s="352"/>
      <c r="CQ78" s="352"/>
      <c r="CR78" s="352"/>
      <c r="CS78" s="352"/>
      <c r="CT78" s="352"/>
      <c r="CU78" s="352"/>
      <c r="CV78" s="352"/>
      <c r="CW78" s="352"/>
      <c r="CX78" s="352"/>
      <c r="CY78" s="352"/>
      <c r="CZ78" s="352"/>
      <c r="DA78" s="352"/>
      <c r="DB78" s="352"/>
      <c r="DC78" s="352"/>
      <c r="DD78" s="352"/>
      <c r="DE78" s="352"/>
      <c r="DF78" s="352"/>
      <c r="DG78" s="352"/>
      <c r="DH78" s="352"/>
      <c r="DI78" s="352"/>
      <c r="DJ78" s="352"/>
      <c r="DK78" s="352"/>
      <c r="DL78" s="352"/>
      <c r="DM78" s="352"/>
      <c r="DN78" s="352"/>
      <c r="DO78" s="352"/>
      <c r="DP78" s="352"/>
      <c r="DQ78" s="352"/>
      <c r="DR78" s="352"/>
      <c r="DS78" s="352"/>
      <c r="DT78" s="352"/>
      <c r="DU78" s="352"/>
      <c r="DV78" s="352"/>
      <c r="DW78" s="352"/>
      <c r="DX78" s="352"/>
      <c r="DY78" s="352"/>
      <c r="DZ78" s="352"/>
      <c r="EA78" s="352"/>
      <c r="EB78" s="352"/>
      <c r="EC78" s="352"/>
      <c r="ED78" s="352"/>
      <c r="EE78" s="352"/>
      <c r="EF78" s="352"/>
      <c r="EG78" s="352"/>
      <c r="EH78" s="352"/>
      <c r="EI78" s="352"/>
      <c r="EJ78" s="352"/>
      <c r="EK78" s="352"/>
      <c r="EL78" s="352"/>
      <c r="EM78" s="352"/>
      <c r="EN78" s="352"/>
      <c r="EO78" s="352"/>
      <c r="EP78" s="352"/>
      <c r="EQ78" s="352"/>
      <c r="ER78" s="352"/>
      <c r="ES78" s="352"/>
      <c r="ET78" s="352"/>
      <c r="EU78" s="352"/>
      <c r="EV78" s="350"/>
      <c r="EW78" s="350"/>
      <c r="EX78" s="350"/>
      <c r="EY78" s="350"/>
      <c r="EZ78" s="350"/>
      <c r="FA78" s="350"/>
      <c r="FB78" s="350"/>
      <c r="FC78" s="350"/>
      <c r="FD78" s="350"/>
      <c r="FE78" s="350"/>
      <c r="FF78" s="350"/>
      <c r="FG78" s="350"/>
      <c r="FH78" s="350"/>
      <c r="FI78" s="350"/>
      <c r="FJ78" s="350"/>
    </row>
    <row r="79" spans="1:166" hidden="1" x14ac:dyDescent="0.2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46"/>
      <c r="BJ79" s="346"/>
      <c r="BK79" s="346"/>
      <c r="BL79" s="346"/>
      <c r="BM79" s="346"/>
      <c r="BN79" s="346"/>
      <c r="BO79" s="346"/>
      <c r="BP79" s="346"/>
      <c r="BQ79" s="346"/>
      <c r="BR79" s="346"/>
      <c r="BS79" s="346"/>
      <c r="BT79" s="346"/>
      <c r="BU79" s="346"/>
      <c r="BV79" s="346"/>
      <c r="BW79" s="346"/>
      <c r="BX79" s="352"/>
      <c r="BY79" s="352"/>
      <c r="BZ79" s="352"/>
      <c r="CA79" s="352"/>
      <c r="CB79" s="352"/>
      <c r="CC79" s="352"/>
      <c r="CD79" s="352"/>
      <c r="CE79" s="352"/>
      <c r="CF79" s="352"/>
      <c r="CG79" s="352"/>
      <c r="CH79" s="352"/>
      <c r="CI79" s="352"/>
      <c r="CJ79" s="352"/>
      <c r="CK79" s="352"/>
      <c r="CL79" s="352"/>
      <c r="CM79" s="352"/>
      <c r="CN79" s="352"/>
      <c r="CO79" s="352"/>
      <c r="CP79" s="352"/>
      <c r="CQ79" s="352"/>
      <c r="CR79" s="352"/>
      <c r="CS79" s="352"/>
      <c r="CT79" s="352"/>
      <c r="CU79" s="352"/>
      <c r="CV79" s="352"/>
      <c r="CW79" s="352"/>
      <c r="CX79" s="352"/>
      <c r="CY79" s="352"/>
      <c r="CZ79" s="352"/>
      <c r="DA79" s="352"/>
      <c r="DB79" s="352"/>
      <c r="DC79" s="352"/>
      <c r="DD79" s="352"/>
      <c r="DE79" s="352"/>
      <c r="DF79" s="352"/>
      <c r="DG79" s="352"/>
      <c r="DH79" s="352"/>
      <c r="DI79" s="352"/>
      <c r="DJ79" s="352"/>
      <c r="DK79" s="352"/>
      <c r="DL79" s="352"/>
      <c r="DM79" s="352"/>
      <c r="DN79" s="352"/>
      <c r="DO79" s="352"/>
      <c r="DP79" s="352"/>
      <c r="DQ79" s="352"/>
      <c r="DR79" s="352"/>
      <c r="DS79" s="352"/>
      <c r="DT79" s="352"/>
      <c r="DU79" s="352"/>
      <c r="DV79" s="352"/>
      <c r="DW79" s="352"/>
      <c r="DX79" s="352"/>
      <c r="DY79" s="352"/>
      <c r="DZ79" s="352"/>
      <c r="EA79" s="352"/>
      <c r="EB79" s="352"/>
      <c r="EC79" s="352"/>
      <c r="ED79" s="352"/>
      <c r="EE79" s="352"/>
      <c r="EF79" s="352"/>
      <c r="EG79" s="352"/>
      <c r="EH79" s="352"/>
      <c r="EI79" s="352"/>
      <c r="EJ79" s="352"/>
      <c r="EK79" s="352"/>
      <c r="EL79" s="352"/>
      <c r="EM79" s="352"/>
      <c r="EN79" s="352"/>
      <c r="EO79" s="352"/>
      <c r="EP79" s="352"/>
      <c r="EQ79" s="352"/>
      <c r="ER79" s="352"/>
      <c r="ES79" s="352"/>
      <c r="ET79" s="352"/>
      <c r="EU79" s="352"/>
      <c r="EV79" s="350"/>
      <c r="EW79" s="350"/>
      <c r="EX79" s="350"/>
      <c r="EY79" s="350"/>
      <c r="EZ79" s="350"/>
      <c r="FA79" s="350"/>
      <c r="FB79" s="350"/>
      <c r="FC79" s="350"/>
      <c r="FD79" s="350"/>
      <c r="FE79" s="350"/>
      <c r="FF79" s="350"/>
      <c r="FG79" s="350"/>
      <c r="FH79" s="350"/>
      <c r="FI79" s="350"/>
      <c r="FJ79" s="350"/>
    </row>
    <row r="80" spans="1:166" hidden="1" x14ac:dyDescent="0.2">
      <c r="A80" s="350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46"/>
      <c r="BJ80" s="346"/>
      <c r="BK80" s="346"/>
      <c r="BL80" s="346"/>
      <c r="BM80" s="346"/>
      <c r="BN80" s="346"/>
      <c r="BO80" s="346"/>
      <c r="BP80" s="346"/>
      <c r="BQ80" s="346"/>
      <c r="BR80" s="346"/>
      <c r="BS80" s="346"/>
      <c r="BT80" s="346"/>
      <c r="BU80" s="346"/>
      <c r="BV80" s="346"/>
      <c r="BW80" s="346"/>
      <c r="BX80" s="352"/>
      <c r="BY80" s="352"/>
      <c r="BZ80" s="352"/>
      <c r="CA80" s="352"/>
      <c r="CB80" s="352"/>
      <c r="CC80" s="352"/>
      <c r="CD80" s="352"/>
      <c r="CE80" s="352"/>
      <c r="CF80" s="352"/>
      <c r="CG80" s="352"/>
      <c r="CH80" s="352"/>
      <c r="CI80" s="352"/>
      <c r="CJ80" s="352"/>
      <c r="CK80" s="352"/>
      <c r="CL80" s="352"/>
      <c r="CM80" s="352"/>
      <c r="CN80" s="352"/>
      <c r="CO80" s="352"/>
      <c r="CP80" s="352"/>
      <c r="CQ80" s="352"/>
      <c r="CR80" s="352"/>
      <c r="CS80" s="352"/>
      <c r="CT80" s="352"/>
      <c r="CU80" s="352"/>
      <c r="CV80" s="352"/>
      <c r="CW80" s="352"/>
      <c r="CX80" s="352"/>
      <c r="CY80" s="352"/>
      <c r="CZ80" s="352"/>
      <c r="DA80" s="352"/>
      <c r="DB80" s="352"/>
      <c r="DC80" s="352"/>
      <c r="DD80" s="352"/>
      <c r="DE80" s="352"/>
      <c r="DF80" s="352"/>
      <c r="DG80" s="352"/>
      <c r="DH80" s="352"/>
      <c r="DI80" s="352"/>
      <c r="DJ80" s="352"/>
      <c r="DK80" s="352"/>
      <c r="DL80" s="352"/>
      <c r="DM80" s="352"/>
      <c r="DN80" s="352"/>
      <c r="DO80" s="352"/>
      <c r="DP80" s="352"/>
      <c r="DQ80" s="352"/>
      <c r="DR80" s="352"/>
      <c r="DS80" s="352"/>
      <c r="DT80" s="352"/>
      <c r="DU80" s="352"/>
      <c r="DV80" s="352"/>
      <c r="DW80" s="352"/>
      <c r="DX80" s="352"/>
      <c r="DY80" s="352"/>
      <c r="DZ80" s="352"/>
      <c r="EA80" s="352"/>
      <c r="EB80" s="352"/>
      <c r="EC80" s="352"/>
      <c r="ED80" s="352"/>
      <c r="EE80" s="352"/>
      <c r="EF80" s="352"/>
      <c r="EG80" s="352"/>
      <c r="EH80" s="352"/>
      <c r="EI80" s="352"/>
      <c r="EJ80" s="352"/>
      <c r="EK80" s="352"/>
      <c r="EL80" s="352"/>
      <c r="EM80" s="352"/>
      <c r="EN80" s="352"/>
      <c r="EO80" s="352"/>
      <c r="EP80" s="352"/>
      <c r="EQ80" s="352"/>
      <c r="ER80" s="352"/>
      <c r="ES80" s="352"/>
      <c r="ET80" s="352"/>
      <c r="EU80" s="352"/>
      <c r="EV80" s="350"/>
      <c r="EW80" s="350"/>
      <c r="EX80" s="350"/>
      <c r="EY80" s="350"/>
      <c r="EZ80" s="350"/>
      <c r="FA80" s="350"/>
      <c r="FB80" s="350"/>
      <c r="FC80" s="350"/>
      <c r="FD80" s="350"/>
      <c r="FE80" s="350"/>
      <c r="FF80" s="350"/>
      <c r="FG80" s="350"/>
      <c r="FH80" s="350"/>
      <c r="FI80" s="350"/>
      <c r="FJ80" s="350"/>
    </row>
    <row r="81" spans="1:166" hidden="1" x14ac:dyDescent="0.2">
      <c r="A81" s="350"/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46"/>
      <c r="BJ81" s="346"/>
      <c r="BK81" s="346"/>
      <c r="BL81" s="346"/>
      <c r="BM81" s="346"/>
      <c r="BN81" s="346"/>
      <c r="BO81" s="346"/>
      <c r="BP81" s="346"/>
      <c r="BQ81" s="346"/>
      <c r="BR81" s="346"/>
      <c r="BS81" s="346"/>
      <c r="BT81" s="346"/>
      <c r="BU81" s="346"/>
      <c r="BV81" s="346"/>
      <c r="BW81" s="346"/>
      <c r="BX81" s="352"/>
      <c r="BY81" s="352"/>
      <c r="BZ81" s="352"/>
      <c r="CA81" s="352"/>
      <c r="CB81" s="352"/>
      <c r="CC81" s="352"/>
      <c r="CD81" s="352"/>
      <c r="CE81" s="352"/>
      <c r="CF81" s="352"/>
      <c r="CG81" s="352"/>
      <c r="CH81" s="352"/>
      <c r="CI81" s="352"/>
      <c r="CJ81" s="352"/>
      <c r="CK81" s="352"/>
      <c r="CL81" s="352"/>
      <c r="CM81" s="352"/>
      <c r="CN81" s="352"/>
      <c r="CO81" s="352"/>
      <c r="CP81" s="352"/>
      <c r="CQ81" s="352"/>
      <c r="CR81" s="352"/>
      <c r="CS81" s="352"/>
      <c r="CT81" s="352"/>
      <c r="CU81" s="352"/>
      <c r="CV81" s="352"/>
      <c r="CW81" s="352"/>
      <c r="CX81" s="352"/>
      <c r="CY81" s="352"/>
      <c r="CZ81" s="352"/>
      <c r="DA81" s="352"/>
      <c r="DB81" s="352"/>
      <c r="DC81" s="352"/>
      <c r="DD81" s="352"/>
      <c r="DE81" s="352"/>
      <c r="DF81" s="352"/>
      <c r="DG81" s="352"/>
      <c r="DH81" s="352"/>
      <c r="DI81" s="352"/>
      <c r="DJ81" s="352"/>
      <c r="DK81" s="352"/>
      <c r="DL81" s="352"/>
      <c r="DM81" s="352"/>
      <c r="DN81" s="352"/>
      <c r="DO81" s="352"/>
      <c r="DP81" s="352"/>
      <c r="DQ81" s="352"/>
      <c r="DR81" s="352"/>
      <c r="DS81" s="352"/>
      <c r="DT81" s="352"/>
      <c r="DU81" s="352"/>
      <c r="DV81" s="352"/>
      <c r="DW81" s="352"/>
      <c r="DX81" s="352"/>
      <c r="DY81" s="352"/>
      <c r="DZ81" s="352"/>
      <c r="EA81" s="352"/>
      <c r="EB81" s="352"/>
      <c r="EC81" s="352"/>
      <c r="ED81" s="352"/>
      <c r="EE81" s="352"/>
      <c r="EF81" s="352"/>
      <c r="EG81" s="352"/>
      <c r="EH81" s="352"/>
      <c r="EI81" s="352"/>
      <c r="EJ81" s="352"/>
      <c r="EK81" s="352"/>
      <c r="EL81" s="352"/>
      <c r="EM81" s="352"/>
      <c r="EN81" s="352"/>
      <c r="EO81" s="352"/>
      <c r="EP81" s="352"/>
      <c r="EQ81" s="352"/>
      <c r="ER81" s="352"/>
      <c r="ES81" s="352"/>
      <c r="ET81" s="352"/>
      <c r="EU81" s="352"/>
      <c r="EV81" s="350"/>
      <c r="EW81" s="350"/>
      <c r="EX81" s="350"/>
      <c r="EY81" s="350"/>
      <c r="EZ81" s="350"/>
      <c r="FA81" s="350"/>
      <c r="FB81" s="350"/>
      <c r="FC81" s="350"/>
      <c r="FD81" s="350"/>
      <c r="FE81" s="350"/>
      <c r="FF81" s="350"/>
      <c r="FG81" s="350"/>
      <c r="FH81" s="350"/>
      <c r="FI81" s="350"/>
      <c r="FJ81" s="350"/>
    </row>
    <row r="82" spans="1:166" hidden="1" x14ac:dyDescent="0.2">
      <c r="A82" s="350"/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46"/>
      <c r="BJ82" s="346"/>
      <c r="BK82" s="346"/>
      <c r="BL82" s="346"/>
      <c r="BM82" s="346"/>
      <c r="BN82" s="346"/>
      <c r="BO82" s="346"/>
      <c r="BP82" s="346"/>
      <c r="BQ82" s="346"/>
      <c r="BR82" s="346"/>
      <c r="BS82" s="346"/>
      <c r="BT82" s="346"/>
      <c r="BU82" s="346"/>
      <c r="BV82" s="346"/>
      <c r="BW82" s="346"/>
      <c r="BX82" s="352"/>
      <c r="BY82" s="352"/>
      <c r="BZ82" s="352"/>
      <c r="CA82" s="352"/>
      <c r="CB82" s="352"/>
      <c r="CC82" s="352"/>
      <c r="CD82" s="352"/>
      <c r="CE82" s="352"/>
      <c r="CF82" s="352"/>
      <c r="CG82" s="352"/>
      <c r="CH82" s="352"/>
      <c r="CI82" s="352"/>
      <c r="CJ82" s="352"/>
      <c r="CK82" s="352"/>
      <c r="CL82" s="352"/>
      <c r="CM82" s="352"/>
      <c r="CN82" s="352"/>
      <c r="CO82" s="352"/>
      <c r="CP82" s="352"/>
      <c r="CQ82" s="352"/>
      <c r="CR82" s="352"/>
      <c r="CS82" s="352"/>
      <c r="CT82" s="352"/>
      <c r="CU82" s="352"/>
      <c r="CV82" s="352"/>
      <c r="CW82" s="352"/>
      <c r="CX82" s="352"/>
      <c r="CY82" s="352"/>
      <c r="CZ82" s="352"/>
      <c r="DA82" s="352"/>
      <c r="DB82" s="352"/>
      <c r="DC82" s="352"/>
      <c r="DD82" s="352"/>
      <c r="DE82" s="352"/>
      <c r="DF82" s="352"/>
      <c r="DG82" s="352"/>
      <c r="DH82" s="352"/>
      <c r="DI82" s="352"/>
      <c r="DJ82" s="352"/>
      <c r="DK82" s="352"/>
      <c r="DL82" s="352"/>
      <c r="DM82" s="352"/>
      <c r="DN82" s="352"/>
      <c r="DO82" s="352"/>
      <c r="DP82" s="352"/>
      <c r="DQ82" s="352"/>
      <c r="DR82" s="352"/>
      <c r="DS82" s="352"/>
      <c r="DT82" s="352"/>
      <c r="DU82" s="352"/>
      <c r="DV82" s="352"/>
      <c r="DW82" s="352"/>
      <c r="DX82" s="352"/>
      <c r="DY82" s="352"/>
      <c r="DZ82" s="352"/>
      <c r="EA82" s="352"/>
      <c r="EB82" s="352"/>
      <c r="EC82" s="352"/>
      <c r="ED82" s="352"/>
      <c r="EE82" s="352"/>
      <c r="EF82" s="352"/>
      <c r="EG82" s="352"/>
      <c r="EH82" s="352"/>
      <c r="EI82" s="352"/>
      <c r="EJ82" s="352"/>
      <c r="EK82" s="352"/>
      <c r="EL82" s="352"/>
      <c r="EM82" s="352"/>
      <c r="EN82" s="352"/>
      <c r="EO82" s="352"/>
      <c r="EP82" s="352"/>
      <c r="EQ82" s="352"/>
      <c r="ER82" s="352"/>
      <c r="ES82" s="352"/>
      <c r="ET82" s="352"/>
      <c r="EU82" s="352"/>
      <c r="EV82" s="350"/>
      <c r="EW82" s="350"/>
      <c r="EX82" s="350"/>
      <c r="EY82" s="350"/>
      <c r="EZ82" s="350"/>
      <c r="FA82" s="350"/>
      <c r="FB82" s="350"/>
      <c r="FC82" s="350"/>
      <c r="FD82" s="350"/>
      <c r="FE82" s="350"/>
      <c r="FF82" s="350"/>
      <c r="FG82" s="350"/>
      <c r="FH82" s="350"/>
      <c r="FI82" s="350"/>
      <c r="FJ82" s="350"/>
    </row>
    <row r="83" spans="1:166" s="382" customFormat="1" x14ac:dyDescent="0.2">
      <c r="BG83" s="383" t="s">
        <v>187</v>
      </c>
      <c r="BI83" s="349">
        <f>BI76+BI62+BI47+BI30+BI27</f>
        <v>99</v>
      </c>
      <c r="BJ83" s="349"/>
      <c r="BK83" s="349"/>
      <c r="BL83" s="349"/>
      <c r="BM83" s="349"/>
      <c r="BN83" s="349"/>
      <c r="BO83" s="349"/>
      <c r="BP83" s="349"/>
      <c r="BQ83" s="349"/>
      <c r="BR83" s="349"/>
      <c r="BS83" s="349"/>
      <c r="BT83" s="349"/>
      <c r="BU83" s="349"/>
      <c r="BV83" s="349"/>
      <c r="BW83" s="349"/>
      <c r="BX83" s="359">
        <f>BX76+BX62+BX47+BX30+BX27</f>
        <v>0</v>
      </c>
      <c r="BY83" s="359"/>
      <c r="BZ83" s="359"/>
      <c r="CA83" s="359"/>
      <c r="CB83" s="359"/>
      <c r="CC83" s="359"/>
      <c r="CD83" s="359"/>
      <c r="CE83" s="359"/>
      <c r="CF83" s="359"/>
      <c r="CG83" s="359"/>
      <c r="CH83" s="359"/>
      <c r="CI83" s="359"/>
      <c r="CJ83" s="359"/>
      <c r="CK83" s="359"/>
      <c r="CL83" s="359"/>
      <c r="CM83" s="359">
        <f>CM76+CM62+CM47+CM30+CM27</f>
        <v>1156719.5000000005</v>
      </c>
      <c r="CN83" s="359"/>
      <c r="CO83" s="359"/>
      <c r="CP83" s="359"/>
      <c r="CQ83" s="359"/>
      <c r="CR83" s="359"/>
      <c r="CS83" s="359"/>
      <c r="CT83" s="359"/>
      <c r="CU83" s="359"/>
      <c r="CV83" s="359"/>
      <c r="CW83" s="359"/>
      <c r="CX83" s="359">
        <f>CX76+CX62+CX47+CX30+CX27</f>
        <v>180447.783</v>
      </c>
      <c r="CY83" s="359"/>
      <c r="CZ83" s="359"/>
      <c r="DA83" s="359"/>
      <c r="DB83" s="359"/>
      <c r="DC83" s="359"/>
      <c r="DD83" s="359"/>
      <c r="DE83" s="359"/>
      <c r="DF83" s="359"/>
      <c r="DG83" s="359"/>
      <c r="DH83" s="359"/>
      <c r="DI83" s="359"/>
      <c r="DJ83" s="359"/>
      <c r="DK83" s="359"/>
      <c r="DL83" s="359"/>
      <c r="DM83" s="359"/>
      <c r="DN83" s="359"/>
      <c r="DO83" s="359"/>
      <c r="DP83" s="359"/>
      <c r="DQ83" s="359"/>
      <c r="DR83" s="359"/>
      <c r="DS83" s="359"/>
      <c r="DT83" s="359">
        <f>DT76+DT62+DT47+DT30+DT27</f>
        <v>2633843.7795000002</v>
      </c>
      <c r="DU83" s="359"/>
      <c r="DV83" s="359"/>
      <c r="DW83" s="359"/>
      <c r="DX83" s="359"/>
      <c r="DY83" s="359"/>
      <c r="DZ83" s="359"/>
      <c r="EA83" s="359"/>
      <c r="EB83" s="359"/>
      <c r="EC83" s="359"/>
      <c r="ED83" s="359"/>
      <c r="EE83" s="359"/>
      <c r="EF83" s="359"/>
      <c r="EG83" s="359"/>
      <c r="EH83" s="359"/>
      <c r="EI83" s="359"/>
      <c r="EJ83" s="359"/>
      <c r="EK83" s="359"/>
      <c r="EL83" s="359"/>
      <c r="EM83" s="359"/>
      <c r="EN83" s="359"/>
      <c r="EO83" s="359"/>
      <c r="EP83" s="359"/>
      <c r="EQ83" s="359"/>
      <c r="ER83" s="359"/>
      <c r="ES83" s="359"/>
      <c r="ET83" s="359"/>
      <c r="EU83" s="359"/>
      <c r="EV83" s="390"/>
      <c r="EW83" s="391"/>
      <c r="EX83" s="391"/>
      <c r="EY83" s="391"/>
      <c r="EZ83" s="391"/>
      <c r="FA83" s="391"/>
      <c r="FB83" s="391"/>
      <c r="FC83" s="391"/>
      <c r="FD83" s="391"/>
      <c r="FE83" s="391"/>
      <c r="FF83" s="391"/>
      <c r="FG83" s="391"/>
      <c r="FH83" s="391"/>
      <c r="FI83" s="391"/>
      <c r="FJ83" s="391"/>
    </row>
    <row r="88" spans="1:166" x14ac:dyDescent="0.2">
      <c r="AP88" s="388" t="s">
        <v>289</v>
      </c>
      <c r="EH88" s="388" t="s">
        <v>290</v>
      </c>
    </row>
    <row r="91" spans="1:166" x14ac:dyDescent="0.2">
      <c r="AP91" s="388" t="s">
        <v>192</v>
      </c>
      <c r="EI91" s="388" t="s">
        <v>291</v>
      </c>
    </row>
    <row r="94" spans="1:166" x14ac:dyDescent="0.2">
      <c r="AQ94" s="388" t="s">
        <v>292</v>
      </c>
      <c r="EJ94" s="388" t="s">
        <v>291</v>
      </c>
    </row>
  </sheetData>
  <mergeCells count="735">
    <mergeCell ref="DT82:EU82"/>
    <mergeCell ref="EV82:FJ82"/>
    <mergeCell ref="BI83:BW83"/>
    <mergeCell ref="BX83:CL83"/>
    <mergeCell ref="CM83:CW83"/>
    <mergeCell ref="CX83:DH83"/>
    <mergeCell ref="DI83:DS83"/>
    <mergeCell ref="DT83:EU83"/>
    <mergeCell ref="EV83:FJ83"/>
    <mergeCell ref="DT81:EU81"/>
    <mergeCell ref="EV81:FJ81"/>
    <mergeCell ref="A82:T82"/>
    <mergeCell ref="U82:AD82"/>
    <mergeCell ref="AE82:BH82"/>
    <mergeCell ref="BI82:BW82"/>
    <mergeCell ref="BX82:CL82"/>
    <mergeCell ref="CM82:CW82"/>
    <mergeCell ref="CX82:DH82"/>
    <mergeCell ref="DI82:DS82"/>
    <mergeCell ref="DT80:EU80"/>
    <mergeCell ref="EV80:FJ80"/>
    <mergeCell ref="A81:T81"/>
    <mergeCell ref="U81:AD81"/>
    <mergeCell ref="AE81:BH81"/>
    <mergeCell ref="BI81:BW81"/>
    <mergeCell ref="BX81:CL81"/>
    <mergeCell ref="CM81:CW81"/>
    <mergeCell ref="CX81:DH81"/>
    <mergeCell ref="DI81:DS81"/>
    <mergeCell ref="DT79:EU79"/>
    <mergeCell ref="EV79:FJ79"/>
    <mergeCell ref="A80:T80"/>
    <mergeCell ref="U80:AD80"/>
    <mergeCell ref="AE80:BH80"/>
    <mergeCell ref="BI80:BW80"/>
    <mergeCell ref="BX80:CL80"/>
    <mergeCell ref="CM80:CW80"/>
    <mergeCell ref="CX80:DH80"/>
    <mergeCell ref="DI80:DS80"/>
    <mergeCell ref="DT78:EU78"/>
    <mergeCell ref="EV78:FJ78"/>
    <mergeCell ref="A79:T79"/>
    <mergeCell ref="U79:AD79"/>
    <mergeCell ref="AE79:BH79"/>
    <mergeCell ref="BI79:BW79"/>
    <mergeCell ref="BX79:CL79"/>
    <mergeCell ref="CM79:CW79"/>
    <mergeCell ref="CX79:DH79"/>
    <mergeCell ref="DI79:DS79"/>
    <mergeCell ref="DT77:EU77"/>
    <mergeCell ref="EV77:FJ77"/>
    <mergeCell ref="A78:T78"/>
    <mergeCell ref="U78:AD78"/>
    <mergeCell ref="AE78:BH78"/>
    <mergeCell ref="BI78:BW78"/>
    <mergeCell ref="BX78:CL78"/>
    <mergeCell ref="CM78:CW78"/>
    <mergeCell ref="CX78:DH78"/>
    <mergeCell ref="DI78:DS78"/>
    <mergeCell ref="DT76:EU76"/>
    <mergeCell ref="EV76:FJ76"/>
    <mergeCell ref="A77:T77"/>
    <mergeCell ref="U77:AD77"/>
    <mergeCell ref="AE77:BH77"/>
    <mergeCell ref="BI77:BW77"/>
    <mergeCell ref="BX77:CL77"/>
    <mergeCell ref="CM77:CW77"/>
    <mergeCell ref="CX77:DH77"/>
    <mergeCell ref="DI77:DS77"/>
    <mergeCell ref="CX75:DH75"/>
    <mergeCell ref="DI75:DS75"/>
    <mergeCell ref="DT75:EU75"/>
    <mergeCell ref="EV75:FJ75"/>
    <mergeCell ref="A76:BH76"/>
    <mergeCell ref="BI76:BW76"/>
    <mergeCell ref="BX76:CL76"/>
    <mergeCell ref="CM76:CW76"/>
    <mergeCell ref="CX76:DH76"/>
    <mergeCell ref="DI76:DS76"/>
    <mergeCell ref="CX74:DH74"/>
    <mergeCell ref="DI74:DS74"/>
    <mergeCell ref="DT74:EU74"/>
    <mergeCell ref="EV74:FJ74"/>
    <mergeCell ref="A75:T75"/>
    <mergeCell ref="U75:AD75"/>
    <mergeCell ref="AE75:BH75"/>
    <mergeCell ref="BI75:BW75"/>
    <mergeCell ref="BX75:CL75"/>
    <mergeCell ref="CM75:CW75"/>
    <mergeCell ref="CX73:DH73"/>
    <mergeCell ref="DI73:DS73"/>
    <mergeCell ref="DT73:EU73"/>
    <mergeCell ref="EV73:FJ73"/>
    <mergeCell ref="A74:T74"/>
    <mergeCell ref="U74:AD74"/>
    <mergeCell ref="AE74:BH74"/>
    <mergeCell ref="BI74:BW74"/>
    <mergeCell ref="BX74:CL74"/>
    <mergeCell ref="CM74:CW74"/>
    <mergeCell ref="CX72:DH72"/>
    <mergeCell ref="DI72:DS72"/>
    <mergeCell ref="DT72:EU72"/>
    <mergeCell ref="EV72:FJ72"/>
    <mergeCell ref="A73:T73"/>
    <mergeCell ref="U73:AD73"/>
    <mergeCell ref="AE73:BH73"/>
    <mergeCell ref="BI73:BW73"/>
    <mergeCell ref="BX73:CL73"/>
    <mergeCell ref="CM73:CW73"/>
    <mergeCell ref="CX71:DH71"/>
    <mergeCell ref="DI71:DS71"/>
    <mergeCell ref="DT71:EU71"/>
    <mergeCell ref="EV71:FJ71"/>
    <mergeCell ref="A72:T72"/>
    <mergeCell ref="U72:AD72"/>
    <mergeCell ref="AE72:BH72"/>
    <mergeCell ref="BI72:BW72"/>
    <mergeCell ref="BX72:CL72"/>
    <mergeCell ref="CM72:CW72"/>
    <mergeCell ref="CX70:DH70"/>
    <mergeCell ref="DI70:DS70"/>
    <mergeCell ref="DT70:EU70"/>
    <mergeCell ref="EV70:FJ70"/>
    <mergeCell ref="A71:T71"/>
    <mergeCell ref="U71:AD71"/>
    <mergeCell ref="AE71:BH71"/>
    <mergeCell ref="BI71:BW71"/>
    <mergeCell ref="BX71:CL71"/>
    <mergeCell ref="CM71:CW71"/>
    <mergeCell ref="CX69:DH69"/>
    <mergeCell ref="DI69:DS69"/>
    <mergeCell ref="DT69:EU69"/>
    <mergeCell ref="EV69:FJ69"/>
    <mergeCell ref="A70:T70"/>
    <mergeCell ref="U70:AD70"/>
    <mergeCell ref="AE70:BH70"/>
    <mergeCell ref="BI70:BW70"/>
    <mergeCell ref="BX70:CL70"/>
    <mergeCell ref="CM70:CW70"/>
    <mergeCell ref="CX68:DH68"/>
    <mergeCell ref="DI68:DS68"/>
    <mergeCell ref="DT68:EU68"/>
    <mergeCell ref="EV68:FJ68"/>
    <mergeCell ref="A69:T69"/>
    <mergeCell ref="U69:AD69"/>
    <mergeCell ref="AE69:BH69"/>
    <mergeCell ref="BI69:BW69"/>
    <mergeCell ref="BX69:CL69"/>
    <mergeCell ref="CM69:CW69"/>
    <mergeCell ref="CX67:DH67"/>
    <mergeCell ref="DI67:DS67"/>
    <mergeCell ref="DT67:EU67"/>
    <mergeCell ref="EV67:FJ67"/>
    <mergeCell ref="A68:T68"/>
    <mergeCell ref="U68:AD68"/>
    <mergeCell ref="AE68:BH68"/>
    <mergeCell ref="BI68:BW68"/>
    <mergeCell ref="BX68:CL68"/>
    <mergeCell ref="CM68:CW68"/>
    <mergeCell ref="CX66:DH66"/>
    <mergeCell ref="DI66:DS66"/>
    <mergeCell ref="DT66:EU66"/>
    <mergeCell ref="EV66:FJ66"/>
    <mergeCell ref="A67:T67"/>
    <mergeCell ref="U67:AD67"/>
    <mergeCell ref="AE67:BH67"/>
    <mergeCell ref="BI67:BW67"/>
    <mergeCell ref="BX67:CL67"/>
    <mergeCell ref="CM67:CW67"/>
    <mergeCell ref="CX65:DH65"/>
    <mergeCell ref="DI65:DS65"/>
    <mergeCell ref="DT65:EU65"/>
    <mergeCell ref="EV65:FJ65"/>
    <mergeCell ref="A66:T66"/>
    <mergeCell ref="U66:AD66"/>
    <mergeCell ref="AE66:BH66"/>
    <mergeCell ref="BI66:BW66"/>
    <mergeCell ref="BX66:CL66"/>
    <mergeCell ref="CM66:CW66"/>
    <mergeCell ref="CX64:DH64"/>
    <mergeCell ref="DI64:DS64"/>
    <mergeCell ref="DT64:EU64"/>
    <mergeCell ref="EV64:FJ64"/>
    <mergeCell ref="A65:T65"/>
    <mergeCell ref="U65:AD65"/>
    <mergeCell ref="AE65:BH65"/>
    <mergeCell ref="BI65:BW65"/>
    <mergeCell ref="BX65:CL65"/>
    <mergeCell ref="CM65:CW65"/>
    <mergeCell ref="CX63:DH63"/>
    <mergeCell ref="DI63:DS63"/>
    <mergeCell ref="DT63:EU63"/>
    <mergeCell ref="EV63:FJ63"/>
    <mergeCell ref="A64:T64"/>
    <mergeCell ref="U64:AD64"/>
    <mergeCell ref="AE64:BH64"/>
    <mergeCell ref="BI64:BW64"/>
    <mergeCell ref="BX64:CL64"/>
    <mergeCell ref="CM64:CW64"/>
    <mergeCell ref="A63:T63"/>
    <mergeCell ref="U63:AD63"/>
    <mergeCell ref="AE63:BH63"/>
    <mergeCell ref="BI63:BW63"/>
    <mergeCell ref="BX63:CL63"/>
    <mergeCell ref="CM63:CW63"/>
    <mergeCell ref="DT61:EU61"/>
    <mergeCell ref="EV61:FJ61"/>
    <mergeCell ref="A62:BH62"/>
    <mergeCell ref="BI62:BW62"/>
    <mergeCell ref="BX62:CL62"/>
    <mergeCell ref="CM62:CW62"/>
    <mergeCell ref="CX62:DH62"/>
    <mergeCell ref="DI62:DS62"/>
    <mergeCell ref="DT62:EU62"/>
    <mergeCell ref="EV62:FJ62"/>
    <mergeCell ref="DT60:EU60"/>
    <mergeCell ref="EV60:FJ60"/>
    <mergeCell ref="A61:T61"/>
    <mergeCell ref="U61:AD61"/>
    <mergeCell ref="AE61:BH61"/>
    <mergeCell ref="BI61:BW61"/>
    <mergeCell ref="BX61:CL61"/>
    <mergeCell ref="CM61:CW61"/>
    <mergeCell ref="CX61:DH61"/>
    <mergeCell ref="DI61:DS61"/>
    <mergeCell ref="DT59:EU59"/>
    <mergeCell ref="EV59:FJ59"/>
    <mergeCell ref="A60:T60"/>
    <mergeCell ref="U60:AD60"/>
    <mergeCell ref="AE60:BH60"/>
    <mergeCell ref="BI60:BW60"/>
    <mergeCell ref="BX60:CL60"/>
    <mergeCell ref="CM60:CW60"/>
    <mergeCell ref="CX60:DH60"/>
    <mergeCell ref="DI60:DS60"/>
    <mergeCell ref="DT58:EU58"/>
    <mergeCell ref="EV58:FJ58"/>
    <mergeCell ref="A59:T59"/>
    <mergeCell ref="U59:AD59"/>
    <mergeCell ref="AE59:BH59"/>
    <mergeCell ref="BI59:BW59"/>
    <mergeCell ref="BX59:CL59"/>
    <mergeCell ref="CM59:CW59"/>
    <mergeCell ref="CX59:DH59"/>
    <mergeCell ref="DI59:DS59"/>
    <mergeCell ref="DT57:EU57"/>
    <mergeCell ref="EV57:FJ57"/>
    <mergeCell ref="A58:T58"/>
    <mergeCell ref="U58:AD58"/>
    <mergeCell ref="AE58:BH58"/>
    <mergeCell ref="BI58:BW58"/>
    <mergeCell ref="BX58:CL58"/>
    <mergeCell ref="CM58:CW58"/>
    <mergeCell ref="CX58:DH58"/>
    <mergeCell ref="DI58:DS58"/>
    <mergeCell ref="DT56:EU56"/>
    <mergeCell ref="EV56:FJ56"/>
    <mergeCell ref="A57:T57"/>
    <mergeCell ref="U57:AD57"/>
    <mergeCell ref="AE57:BH57"/>
    <mergeCell ref="BI57:BW57"/>
    <mergeCell ref="BX57:CL57"/>
    <mergeCell ref="CM57:CW57"/>
    <mergeCell ref="CX57:DH57"/>
    <mergeCell ref="DI57:DS57"/>
    <mergeCell ref="DT55:EU55"/>
    <mergeCell ref="EV55:FJ55"/>
    <mergeCell ref="A56:T56"/>
    <mergeCell ref="U56:AD56"/>
    <mergeCell ref="AE56:BH56"/>
    <mergeCell ref="BI56:BW56"/>
    <mergeCell ref="BX56:CL56"/>
    <mergeCell ref="CM56:CW56"/>
    <mergeCell ref="CX56:DH56"/>
    <mergeCell ref="DI56:DS56"/>
    <mergeCell ref="DT54:EU54"/>
    <mergeCell ref="EV54:FJ54"/>
    <mergeCell ref="A55:T55"/>
    <mergeCell ref="U55:AD55"/>
    <mergeCell ref="AE55:BH55"/>
    <mergeCell ref="BI55:BW55"/>
    <mergeCell ref="BX55:CL55"/>
    <mergeCell ref="CM55:CW55"/>
    <mergeCell ref="CX55:DH55"/>
    <mergeCell ref="DI55:DS55"/>
    <mergeCell ref="DT53:EU53"/>
    <mergeCell ref="EV53:FJ53"/>
    <mergeCell ref="A54:T54"/>
    <mergeCell ref="U54:AD54"/>
    <mergeCell ref="AE54:BH54"/>
    <mergeCell ref="BI54:BW54"/>
    <mergeCell ref="BX54:CL54"/>
    <mergeCell ref="CM54:CW54"/>
    <mergeCell ref="CX54:DH54"/>
    <mergeCell ref="DI54:DS54"/>
    <mergeCell ref="DT52:EU52"/>
    <mergeCell ref="EV52:FJ52"/>
    <mergeCell ref="A53:T53"/>
    <mergeCell ref="U53:AD53"/>
    <mergeCell ref="AE53:BH53"/>
    <mergeCell ref="BI53:BW53"/>
    <mergeCell ref="BX53:CL53"/>
    <mergeCell ref="CM53:CW53"/>
    <mergeCell ref="CX53:DH53"/>
    <mergeCell ref="DI53:DS53"/>
    <mergeCell ref="DT51:EU51"/>
    <mergeCell ref="EV51:FJ51"/>
    <mergeCell ref="A52:T52"/>
    <mergeCell ref="U52:AD52"/>
    <mergeCell ref="AE52:BH52"/>
    <mergeCell ref="BI52:BW52"/>
    <mergeCell ref="BX52:CL52"/>
    <mergeCell ref="CM52:CW52"/>
    <mergeCell ref="CX52:DH52"/>
    <mergeCell ref="DI52:DS52"/>
    <mergeCell ref="DT50:EU50"/>
    <mergeCell ref="EV50:FJ50"/>
    <mergeCell ref="A51:T51"/>
    <mergeCell ref="U51:AD51"/>
    <mergeCell ref="AE51:BH51"/>
    <mergeCell ref="BI51:BW51"/>
    <mergeCell ref="BX51:CL51"/>
    <mergeCell ref="CM51:CW51"/>
    <mergeCell ref="CX51:DH51"/>
    <mergeCell ref="DI51:DS51"/>
    <mergeCell ref="DT49:EU49"/>
    <mergeCell ref="EV49:FJ49"/>
    <mergeCell ref="A50:T50"/>
    <mergeCell ref="U50:AD50"/>
    <mergeCell ref="AE50:BH50"/>
    <mergeCell ref="BI50:BW50"/>
    <mergeCell ref="BX50:CL50"/>
    <mergeCell ref="CM50:CW50"/>
    <mergeCell ref="CX50:DH50"/>
    <mergeCell ref="DI50:DS50"/>
    <mergeCell ref="DT48:EU48"/>
    <mergeCell ref="EV48:FJ48"/>
    <mergeCell ref="A49:T49"/>
    <mergeCell ref="U49:AD49"/>
    <mergeCell ref="AE49:BH49"/>
    <mergeCell ref="BI49:BW49"/>
    <mergeCell ref="BX49:CL49"/>
    <mergeCell ref="CM49:CW49"/>
    <mergeCell ref="CX49:DH49"/>
    <mergeCell ref="DI49:DS49"/>
    <mergeCell ref="DT47:EU47"/>
    <mergeCell ref="EV47:FJ47"/>
    <mergeCell ref="A48:T48"/>
    <mergeCell ref="U48:AD48"/>
    <mergeCell ref="AE48:BH48"/>
    <mergeCell ref="BI48:BW48"/>
    <mergeCell ref="BX48:CL48"/>
    <mergeCell ref="CM48:CW48"/>
    <mergeCell ref="CX48:DH48"/>
    <mergeCell ref="DI48:DS48"/>
    <mergeCell ref="CX46:DH46"/>
    <mergeCell ref="DI46:DS46"/>
    <mergeCell ref="DT46:EU46"/>
    <mergeCell ref="EV46:FJ46"/>
    <mergeCell ref="A47:BH47"/>
    <mergeCell ref="BI47:BW47"/>
    <mergeCell ref="BX47:CL47"/>
    <mergeCell ref="CM47:CW47"/>
    <mergeCell ref="CX47:DH47"/>
    <mergeCell ref="DI47:DS47"/>
    <mergeCell ref="CX45:DH45"/>
    <mergeCell ref="DI45:DS45"/>
    <mergeCell ref="DT45:EU45"/>
    <mergeCell ref="EV45:FJ45"/>
    <mergeCell ref="A46:T46"/>
    <mergeCell ref="U46:AD46"/>
    <mergeCell ref="AE46:BH46"/>
    <mergeCell ref="BI46:BW46"/>
    <mergeCell ref="BX46:CL46"/>
    <mergeCell ref="CM46:CW46"/>
    <mergeCell ref="CX44:DH44"/>
    <mergeCell ref="DI44:DS44"/>
    <mergeCell ref="DT44:EU44"/>
    <mergeCell ref="EV44:FJ44"/>
    <mergeCell ref="A45:T45"/>
    <mergeCell ref="U45:AD45"/>
    <mergeCell ref="AE45:BH45"/>
    <mergeCell ref="BI45:BW45"/>
    <mergeCell ref="BX45:CL45"/>
    <mergeCell ref="CM45:CW45"/>
    <mergeCell ref="CX43:DH43"/>
    <mergeCell ref="DI43:DS43"/>
    <mergeCell ref="DT43:EU43"/>
    <mergeCell ref="EV43:FJ43"/>
    <mergeCell ref="A44:T44"/>
    <mergeCell ref="U44:AD44"/>
    <mergeCell ref="AE44:BH44"/>
    <mergeCell ref="BI44:BW44"/>
    <mergeCell ref="BX44:CL44"/>
    <mergeCell ref="CM44:CW44"/>
    <mergeCell ref="CX42:DH42"/>
    <mergeCell ref="DI42:DS42"/>
    <mergeCell ref="DT42:EU42"/>
    <mergeCell ref="EV42:FJ42"/>
    <mergeCell ref="A43:T43"/>
    <mergeCell ref="U43:AD43"/>
    <mergeCell ref="AE43:BH43"/>
    <mergeCell ref="BI43:BW43"/>
    <mergeCell ref="BX43:CL43"/>
    <mergeCell ref="CM43:CW43"/>
    <mergeCell ref="CX41:DH41"/>
    <mergeCell ref="DI41:DS41"/>
    <mergeCell ref="DT41:EU41"/>
    <mergeCell ref="EV41:FJ41"/>
    <mergeCell ref="A42:T42"/>
    <mergeCell ref="U42:AD42"/>
    <mergeCell ref="AE42:BH42"/>
    <mergeCell ref="BI42:BW42"/>
    <mergeCell ref="BX42:CL42"/>
    <mergeCell ref="CM42:CW42"/>
    <mergeCell ref="CX40:DH40"/>
    <mergeCell ref="DI40:DS40"/>
    <mergeCell ref="DT40:EU40"/>
    <mergeCell ref="EV40:FJ40"/>
    <mergeCell ref="A41:T41"/>
    <mergeCell ref="U41:AD41"/>
    <mergeCell ref="AE41:BH41"/>
    <mergeCell ref="BI41:BW41"/>
    <mergeCell ref="BX41:CL41"/>
    <mergeCell ref="CM41:CW41"/>
    <mergeCell ref="CX39:DH39"/>
    <mergeCell ref="DI39:DS39"/>
    <mergeCell ref="DT39:EU39"/>
    <mergeCell ref="EV39:FJ39"/>
    <mergeCell ref="A40:T40"/>
    <mergeCell ref="U40:AD40"/>
    <mergeCell ref="AE40:BH40"/>
    <mergeCell ref="BI40:BW40"/>
    <mergeCell ref="BX40:CL40"/>
    <mergeCell ref="CM40:CW40"/>
    <mergeCell ref="CX38:DH38"/>
    <mergeCell ref="DI38:DS38"/>
    <mergeCell ref="DT38:EU38"/>
    <mergeCell ref="EV38:FJ38"/>
    <mergeCell ref="A39:T39"/>
    <mergeCell ref="U39:AD39"/>
    <mergeCell ref="AE39:BH39"/>
    <mergeCell ref="BI39:BW39"/>
    <mergeCell ref="BX39:CL39"/>
    <mergeCell ref="CM39:CW39"/>
    <mergeCell ref="CX37:DH37"/>
    <mergeCell ref="DI37:DS37"/>
    <mergeCell ref="DT37:EU37"/>
    <mergeCell ref="EV37:FJ37"/>
    <mergeCell ref="A38:T38"/>
    <mergeCell ref="U38:AD38"/>
    <mergeCell ref="AE38:BH38"/>
    <mergeCell ref="BI38:BW38"/>
    <mergeCell ref="BX38:CL38"/>
    <mergeCell ref="CM38:CW38"/>
    <mergeCell ref="CX36:DH36"/>
    <mergeCell ref="DI36:DS36"/>
    <mergeCell ref="DT36:EU36"/>
    <mergeCell ref="EV36:FJ36"/>
    <mergeCell ref="A37:T37"/>
    <mergeCell ref="U37:AD37"/>
    <mergeCell ref="AE37:BH37"/>
    <mergeCell ref="BI37:BW37"/>
    <mergeCell ref="BX37:CL37"/>
    <mergeCell ref="CM37:CW37"/>
    <mergeCell ref="CX35:DH35"/>
    <mergeCell ref="DI35:DS35"/>
    <mergeCell ref="DT35:EU35"/>
    <mergeCell ref="EV35:FJ35"/>
    <mergeCell ref="A36:T36"/>
    <mergeCell ref="U36:AD36"/>
    <mergeCell ref="AE36:BH36"/>
    <mergeCell ref="BI36:BW36"/>
    <mergeCell ref="BX36:CL36"/>
    <mergeCell ref="CM36:CW36"/>
    <mergeCell ref="CX34:DH34"/>
    <mergeCell ref="DI34:DS34"/>
    <mergeCell ref="DT34:EU34"/>
    <mergeCell ref="EV34:FJ34"/>
    <mergeCell ref="A35:T35"/>
    <mergeCell ref="U35:AD35"/>
    <mergeCell ref="AE35:BH35"/>
    <mergeCell ref="BI35:BW35"/>
    <mergeCell ref="BX35:CL35"/>
    <mergeCell ref="CM35:CW35"/>
    <mergeCell ref="CX33:DH33"/>
    <mergeCell ref="DI33:DS33"/>
    <mergeCell ref="DT33:EU33"/>
    <mergeCell ref="EV33:FJ33"/>
    <mergeCell ref="A34:T34"/>
    <mergeCell ref="U34:AD34"/>
    <mergeCell ref="AE34:BH34"/>
    <mergeCell ref="BI34:BW34"/>
    <mergeCell ref="BX34:CL34"/>
    <mergeCell ref="CM34:CW34"/>
    <mergeCell ref="CX32:DH32"/>
    <mergeCell ref="DI32:DS32"/>
    <mergeCell ref="DT32:EU32"/>
    <mergeCell ref="EV32:FJ32"/>
    <mergeCell ref="A33:T33"/>
    <mergeCell ref="U33:AD33"/>
    <mergeCell ref="AE33:BH33"/>
    <mergeCell ref="BI33:BW33"/>
    <mergeCell ref="BX33:CL33"/>
    <mergeCell ref="CM33:CW33"/>
    <mergeCell ref="CX31:DH31"/>
    <mergeCell ref="DI31:DS31"/>
    <mergeCell ref="DT31:EU31"/>
    <mergeCell ref="EV31:FJ31"/>
    <mergeCell ref="A32:T32"/>
    <mergeCell ref="U32:AD32"/>
    <mergeCell ref="AE32:BH32"/>
    <mergeCell ref="BI32:BW32"/>
    <mergeCell ref="BX32:CL32"/>
    <mergeCell ref="CM32:CW32"/>
    <mergeCell ref="A31:T31"/>
    <mergeCell ref="U31:AD31"/>
    <mergeCell ref="AE31:BH31"/>
    <mergeCell ref="BI31:BW31"/>
    <mergeCell ref="BX31:CL31"/>
    <mergeCell ref="CM31:CW31"/>
    <mergeCell ref="DT29:EU29"/>
    <mergeCell ref="EV29:FJ29"/>
    <mergeCell ref="A30:BH30"/>
    <mergeCell ref="BI30:BW30"/>
    <mergeCell ref="BX30:CL30"/>
    <mergeCell ref="CM30:CW30"/>
    <mergeCell ref="CX30:DH30"/>
    <mergeCell ref="DI30:DS30"/>
    <mergeCell ref="DT30:EU30"/>
    <mergeCell ref="EV30:FJ30"/>
    <mergeCell ref="DT28:EU28"/>
    <mergeCell ref="EV28:FJ28"/>
    <mergeCell ref="A29:T29"/>
    <mergeCell ref="U29:AD29"/>
    <mergeCell ref="AE29:BH29"/>
    <mergeCell ref="BI29:BW29"/>
    <mergeCell ref="BX29:CL29"/>
    <mergeCell ref="CM29:CW29"/>
    <mergeCell ref="CX29:DH29"/>
    <mergeCell ref="DI29:DS29"/>
    <mergeCell ref="DT27:EU27"/>
    <mergeCell ref="EV27:FJ27"/>
    <mergeCell ref="A28:T28"/>
    <mergeCell ref="U28:AD28"/>
    <mergeCell ref="AE28:BH28"/>
    <mergeCell ref="BI28:BW28"/>
    <mergeCell ref="BX28:CL28"/>
    <mergeCell ref="CM28:CW28"/>
    <mergeCell ref="CX28:DH28"/>
    <mergeCell ref="DI28:DS28"/>
    <mergeCell ref="CX26:DH26"/>
    <mergeCell ref="DI26:DS26"/>
    <mergeCell ref="DT26:EU26"/>
    <mergeCell ref="EV26:FJ26"/>
    <mergeCell ref="A27:BH27"/>
    <mergeCell ref="BI27:BW27"/>
    <mergeCell ref="BX27:CL27"/>
    <mergeCell ref="CM27:CW27"/>
    <mergeCell ref="CX27:DH27"/>
    <mergeCell ref="DI27:DS27"/>
    <mergeCell ref="CX25:DH25"/>
    <mergeCell ref="DI25:DS25"/>
    <mergeCell ref="DT25:EU25"/>
    <mergeCell ref="EV25:FJ25"/>
    <mergeCell ref="A26:T26"/>
    <mergeCell ref="U26:AD26"/>
    <mergeCell ref="AE26:BH26"/>
    <mergeCell ref="BI26:BW26"/>
    <mergeCell ref="BX26:CL26"/>
    <mergeCell ref="CM26:CW26"/>
    <mergeCell ref="CX24:DH24"/>
    <mergeCell ref="DI24:DS24"/>
    <mergeCell ref="DT24:EU24"/>
    <mergeCell ref="EV24:FJ24"/>
    <mergeCell ref="A25:T25"/>
    <mergeCell ref="U25:AD25"/>
    <mergeCell ref="AE25:BH25"/>
    <mergeCell ref="BI25:BW25"/>
    <mergeCell ref="BX25:CL25"/>
    <mergeCell ref="CM25:CW25"/>
    <mergeCell ref="CX23:DH23"/>
    <mergeCell ref="DI23:DS23"/>
    <mergeCell ref="DT23:EU23"/>
    <mergeCell ref="EV23:FJ23"/>
    <mergeCell ref="A24:T24"/>
    <mergeCell ref="U24:AD24"/>
    <mergeCell ref="AE24:BH24"/>
    <mergeCell ref="BI24:BW24"/>
    <mergeCell ref="BX24:CL24"/>
    <mergeCell ref="CM24:CW24"/>
    <mergeCell ref="CX22:DH22"/>
    <mergeCell ref="DI22:DS22"/>
    <mergeCell ref="DT22:EU22"/>
    <mergeCell ref="EV22:FJ22"/>
    <mergeCell ref="A23:T23"/>
    <mergeCell ref="U23:AD23"/>
    <mergeCell ref="AE23:BH23"/>
    <mergeCell ref="BI23:BW23"/>
    <mergeCell ref="BX23:CL23"/>
    <mergeCell ref="CM23:CW23"/>
    <mergeCell ref="CX21:DH21"/>
    <mergeCell ref="DI21:DS21"/>
    <mergeCell ref="DT21:EU21"/>
    <mergeCell ref="EV21:FJ21"/>
    <mergeCell ref="A22:T22"/>
    <mergeCell ref="U22:AD22"/>
    <mergeCell ref="AE22:BH22"/>
    <mergeCell ref="BI22:BW22"/>
    <mergeCell ref="BX22:CL22"/>
    <mergeCell ref="CM22:CW22"/>
    <mergeCell ref="CX20:DH20"/>
    <mergeCell ref="DI20:DS20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CX19:DH19"/>
    <mergeCell ref="DI19:DS19"/>
    <mergeCell ref="DT19:EU19"/>
    <mergeCell ref="EV19:FJ19"/>
    <mergeCell ref="A20:T20"/>
    <mergeCell ref="U20:AD20"/>
    <mergeCell ref="AE20:BH20"/>
    <mergeCell ref="BI20:BW20"/>
    <mergeCell ref="BX20:CL20"/>
    <mergeCell ref="CM20:CW20"/>
    <mergeCell ref="CX18:DH18"/>
    <mergeCell ref="DI18:DS18"/>
    <mergeCell ref="DT18:EU18"/>
    <mergeCell ref="EV18:FJ18"/>
    <mergeCell ref="A19:T19"/>
    <mergeCell ref="U19:AD19"/>
    <mergeCell ref="AE19:BH19"/>
    <mergeCell ref="BI19:BW19"/>
    <mergeCell ref="BX19:CL19"/>
    <mergeCell ref="CM19:CW19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CX16:DH16"/>
    <mergeCell ref="DI16:DS16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CX14:DH14"/>
    <mergeCell ref="DI14:DS14"/>
    <mergeCell ref="DT14:EU14"/>
    <mergeCell ref="EV14:FJ14"/>
    <mergeCell ref="A15:T15"/>
    <mergeCell ref="U15:AD15"/>
    <mergeCell ref="AE15:BH15"/>
    <mergeCell ref="BI15:BW15"/>
    <mergeCell ref="BX15:CL15"/>
    <mergeCell ref="CM15:CW15"/>
    <mergeCell ref="CX13:DH13"/>
    <mergeCell ref="DI13:DS13"/>
    <mergeCell ref="DT13:EU13"/>
    <mergeCell ref="EV13:FJ13"/>
    <mergeCell ref="A14:T14"/>
    <mergeCell ref="U14:AD14"/>
    <mergeCell ref="AE14:BH14"/>
    <mergeCell ref="BI14:BW14"/>
    <mergeCell ref="BX14:CL14"/>
    <mergeCell ref="CM14:CW14"/>
    <mergeCell ref="CX12:DH12"/>
    <mergeCell ref="DI12:DS12"/>
    <mergeCell ref="DT12:EU12"/>
    <mergeCell ref="EV12:FJ12"/>
    <mergeCell ref="A13:T13"/>
    <mergeCell ref="U13:AD13"/>
    <mergeCell ref="AE13:BH13"/>
    <mergeCell ref="BI13:BW13"/>
    <mergeCell ref="BX13:CL13"/>
    <mergeCell ref="CM13:CW13"/>
    <mergeCell ref="CX11:DH11"/>
    <mergeCell ref="DI11:DS11"/>
    <mergeCell ref="DT11:EU11"/>
    <mergeCell ref="EV11:FJ11"/>
    <mergeCell ref="A12:T12"/>
    <mergeCell ref="U12:AD12"/>
    <mergeCell ref="AE12:BH12"/>
    <mergeCell ref="BI12:BW12"/>
    <mergeCell ref="BX12:CL12"/>
    <mergeCell ref="CM12:CW12"/>
    <mergeCell ref="A11:T11"/>
    <mergeCell ref="U11:AD11"/>
    <mergeCell ref="AE11:BH11"/>
    <mergeCell ref="BI11:BW11"/>
    <mergeCell ref="BX11:CL11"/>
    <mergeCell ref="CM11:CW11"/>
    <mergeCell ref="EV9:FJ10"/>
    <mergeCell ref="A10:T10"/>
    <mergeCell ref="U10:AD10"/>
    <mergeCell ref="CM10:CW10"/>
    <mergeCell ref="CX10:DH10"/>
    <mergeCell ref="DI10:DS10"/>
    <mergeCell ref="A9:AD9"/>
    <mergeCell ref="AE9:BH10"/>
    <mergeCell ref="BI9:BW10"/>
    <mergeCell ref="BX9:CL10"/>
    <mergeCell ref="CM9:DS9"/>
    <mergeCell ref="DT9:EU10"/>
    <mergeCell ref="DY1:FJ1"/>
    <mergeCell ref="B3:BC3"/>
    <mergeCell ref="BH3:BI3"/>
    <mergeCell ref="C4:D4"/>
    <mergeCell ref="B5:BD5"/>
    <mergeCell ref="BH5:FF5"/>
  </mergeCells>
  <pageMargins left="0.7" right="0.7" top="0.75" bottom="0.75" header="0.3" footer="0.3"/>
  <pageSetup paperSize="9" scale="8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9858-0C03-41AC-A931-88171B685D4A}">
  <dimension ref="A1:J34"/>
  <sheetViews>
    <sheetView view="pageBreakPreview" zoomScale="60" zoomScaleNormal="100" workbookViewId="0">
      <selection activeCell="B10" sqref="B10:C10"/>
    </sheetView>
  </sheetViews>
  <sheetFormatPr defaultRowHeight="12.75" x14ac:dyDescent="0.2"/>
  <cols>
    <col min="1" max="1" width="12" style="65" customWidth="1"/>
    <col min="2" max="2" width="5.28515625" style="65" customWidth="1"/>
    <col min="3" max="3" width="45.42578125" style="65" customWidth="1"/>
    <col min="4" max="4" width="18.28515625" style="65" customWidth="1"/>
    <col min="5" max="5" width="15.7109375" style="65" customWidth="1"/>
    <col min="6" max="6" width="14.85546875" style="65" customWidth="1"/>
    <col min="7" max="7" width="19.42578125" style="65" customWidth="1"/>
    <col min="8" max="16384" width="9.140625" style="65"/>
  </cols>
  <sheetData>
    <row r="1" spans="1:10" x14ac:dyDescent="0.2">
      <c r="A1" s="78"/>
    </row>
    <row r="2" spans="1:10" ht="28.5" customHeight="1" x14ac:dyDescent="0.2">
      <c r="A2" s="78"/>
      <c r="B2" s="78"/>
      <c r="C2" s="78" t="s">
        <v>106</v>
      </c>
    </row>
    <row r="3" spans="1:10" ht="9.75" customHeight="1" x14ac:dyDescent="0.2">
      <c r="A3" s="1"/>
      <c r="B3" s="1"/>
      <c r="C3" s="1"/>
    </row>
    <row r="4" spans="1:10" ht="40.5" customHeight="1" thickBot="1" x14ac:dyDescent="0.25">
      <c r="A4" s="143" t="s">
        <v>100</v>
      </c>
      <c r="B4" s="224">
        <v>112</v>
      </c>
      <c r="C4" s="224"/>
    </row>
    <row r="5" spans="1:10" ht="12" customHeight="1" x14ac:dyDescent="0.2">
      <c r="A5" s="1"/>
      <c r="B5" s="225"/>
      <c r="C5" s="225"/>
    </row>
    <row r="6" spans="1:10" ht="47.25" customHeight="1" thickBot="1" x14ac:dyDescent="0.25">
      <c r="A6" s="226" t="s">
        <v>101</v>
      </c>
      <c r="B6" s="226"/>
      <c r="C6" s="227" t="s">
        <v>212</v>
      </c>
      <c r="D6" s="227"/>
      <c r="E6" s="227"/>
      <c r="F6" s="227"/>
      <c r="G6" s="227"/>
      <c r="H6" s="227"/>
      <c r="I6" s="227"/>
      <c r="J6" s="227"/>
    </row>
    <row r="7" spans="1:10" ht="8.25" customHeight="1" thickBot="1" x14ac:dyDescent="0.25">
      <c r="A7" s="1"/>
      <c r="B7" s="1"/>
      <c r="C7" s="1"/>
      <c r="D7" s="1"/>
      <c r="E7" s="1"/>
      <c r="F7" s="1"/>
      <c r="G7" s="1"/>
    </row>
    <row r="8" spans="1:10" ht="83.25" customHeight="1" thickBot="1" x14ac:dyDescent="0.25">
      <c r="A8" s="148" t="s">
        <v>105</v>
      </c>
      <c r="B8" s="230" t="s">
        <v>2</v>
      </c>
      <c r="C8" s="231"/>
      <c r="D8" s="147" t="s">
        <v>107</v>
      </c>
      <c r="E8" s="147" t="s">
        <v>108</v>
      </c>
      <c r="F8" s="147" t="s">
        <v>109</v>
      </c>
      <c r="G8" s="147" t="s">
        <v>110</v>
      </c>
    </row>
    <row r="9" spans="1:10" ht="13.5" thickBot="1" x14ac:dyDescent="0.25">
      <c r="A9" s="73">
        <v>1</v>
      </c>
      <c r="B9" s="232">
        <v>2</v>
      </c>
      <c r="C9" s="233"/>
      <c r="D9" s="144">
        <v>3</v>
      </c>
      <c r="E9" s="144">
        <v>4</v>
      </c>
      <c r="F9" s="144">
        <v>5</v>
      </c>
      <c r="G9" s="75">
        <v>6</v>
      </c>
    </row>
    <row r="10" spans="1:10" ht="57.75" customHeight="1" thickBot="1" x14ac:dyDescent="0.25">
      <c r="A10" s="150">
        <v>1</v>
      </c>
      <c r="B10" s="234" t="s">
        <v>77</v>
      </c>
      <c r="C10" s="235"/>
      <c r="D10" s="167" t="s">
        <v>13</v>
      </c>
      <c r="E10" s="167" t="s">
        <v>13</v>
      </c>
      <c r="F10" s="167" t="s">
        <v>13</v>
      </c>
      <c r="G10" s="167">
        <f>G12+G13+G14</f>
        <v>50400</v>
      </c>
    </row>
    <row r="11" spans="1:10" x14ac:dyDescent="0.2">
      <c r="A11" s="5"/>
      <c r="B11" s="1"/>
      <c r="C11" s="76" t="s">
        <v>60</v>
      </c>
      <c r="D11" s="36"/>
      <c r="E11" s="36"/>
      <c r="F11" s="36"/>
      <c r="G11" s="36"/>
    </row>
    <row r="12" spans="1:10" ht="47.25" customHeight="1" thickBot="1" x14ac:dyDescent="0.25">
      <c r="A12" s="150" t="s">
        <v>78</v>
      </c>
      <c r="B12" s="3"/>
      <c r="C12" s="145" t="s">
        <v>79</v>
      </c>
      <c r="D12" s="167">
        <v>300</v>
      </c>
      <c r="E12" s="167">
        <v>6</v>
      </c>
      <c r="F12" s="167">
        <v>26</v>
      </c>
      <c r="G12" s="167">
        <v>50400</v>
      </c>
    </row>
    <row r="13" spans="1:10" ht="36" customHeight="1" thickBot="1" x14ac:dyDescent="0.25">
      <c r="A13" s="150" t="s">
        <v>80</v>
      </c>
      <c r="B13" s="3"/>
      <c r="C13" s="145" t="s">
        <v>81</v>
      </c>
      <c r="D13" s="167"/>
      <c r="E13" s="167"/>
      <c r="F13" s="167"/>
      <c r="G13" s="167">
        <f>D13*E13*F13</f>
        <v>0</v>
      </c>
    </row>
    <row r="14" spans="1:10" ht="35.25" customHeight="1" thickBot="1" x14ac:dyDescent="0.25">
      <c r="A14" s="150" t="s">
        <v>82</v>
      </c>
      <c r="B14" s="3"/>
      <c r="C14" s="145" t="s">
        <v>83</v>
      </c>
      <c r="D14" s="167"/>
      <c r="E14" s="167"/>
      <c r="F14" s="167"/>
      <c r="G14" s="167">
        <f>D14*E14*F14</f>
        <v>0</v>
      </c>
    </row>
    <row r="15" spans="1:10" ht="13.5" thickBot="1" x14ac:dyDescent="0.25">
      <c r="A15" s="80"/>
      <c r="B15" s="236"/>
      <c r="C15" s="237"/>
      <c r="D15" s="167"/>
      <c r="E15" s="167"/>
      <c r="F15" s="167"/>
      <c r="G15" s="167"/>
    </row>
    <row r="16" spans="1:10" ht="13.5" thickBot="1" x14ac:dyDescent="0.25">
      <c r="A16" s="80"/>
      <c r="B16" s="236"/>
      <c r="C16" s="237"/>
      <c r="D16" s="167"/>
      <c r="E16" s="167"/>
      <c r="F16" s="167"/>
      <c r="G16" s="167"/>
    </row>
    <row r="17" spans="1:8" ht="13.5" thickBot="1" x14ac:dyDescent="0.25">
      <c r="A17" s="80"/>
      <c r="B17" s="236"/>
      <c r="C17" s="237"/>
      <c r="D17" s="167"/>
      <c r="E17" s="167"/>
      <c r="F17" s="167"/>
      <c r="G17" s="167"/>
    </row>
    <row r="18" spans="1:8" ht="13.5" thickBot="1" x14ac:dyDescent="0.25">
      <c r="A18" s="80"/>
      <c r="B18" s="236"/>
      <c r="C18" s="237"/>
      <c r="D18" s="167"/>
      <c r="E18" s="167"/>
      <c r="F18" s="167"/>
      <c r="G18" s="167"/>
    </row>
    <row r="19" spans="1:8" ht="13.5" thickBot="1" x14ac:dyDescent="0.25">
      <c r="A19" s="8"/>
      <c r="B19" s="228" t="s">
        <v>103</v>
      </c>
      <c r="C19" s="229"/>
      <c r="D19" s="167" t="s">
        <v>13</v>
      </c>
      <c r="E19" s="167" t="s">
        <v>13</v>
      </c>
      <c r="F19" s="167" t="s">
        <v>13</v>
      </c>
      <c r="G19" s="167">
        <f>G10</f>
        <v>50400</v>
      </c>
    </row>
    <row r="21" spans="1:8" hidden="1" x14ac:dyDescent="0.2"/>
    <row r="22" spans="1:8" hidden="1" x14ac:dyDescent="0.2">
      <c r="B22" s="66" t="s">
        <v>116</v>
      </c>
      <c r="C22" s="67"/>
      <c r="D22" s="68"/>
      <c r="E22" s="69"/>
      <c r="F22" s="67" t="s">
        <v>117</v>
      </c>
    </row>
    <row r="23" spans="1:8" hidden="1" x14ac:dyDescent="0.2">
      <c r="B23" s="66"/>
      <c r="C23" s="67"/>
      <c r="D23" s="70" t="s">
        <v>118</v>
      </c>
      <c r="E23" s="69"/>
      <c r="F23" s="67"/>
    </row>
    <row r="24" spans="1:8" hidden="1" x14ac:dyDescent="0.2">
      <c r="B24" s="66" t="s">
        <v>119</v>
      </c>
      <c r="C24" s="67"/>
      <c r="D24" s="68"/>
      <c r="E24" s="69"/>
      <c r="F24" s="67" t="s">
        <v>148</v>
      </c>
    </row>
    <row r="25" spans="1:8" hidden="1" x14ac:dyDescent="0.2">
      <c r="B25" s="66"/>
      <c r="C25" s="67"/>
      <c r="D25" s="70" t="s">
        <v>118</v>
      </c>
      <c r="E25" s="69"/>
      <c r="F25" s="67"/>
    </row>
    <row r="26" spans="1:8" hidden="1" x14ac:dyDescent="0.2">
      <c r="B26" s="66" t="s">
        <v>120</v>
      </c>
      <c r="C26" s="67"/>
      <c r="D26" s="68"/>
      <c r="E26" s="69"/>
      <c r="F26" s="67" t="s">
        <v>148</v>
      </c>
    </row>
    <row r="27" spans="1:8" hidden="1" x14ac:dyDescent="0.2">
      <c r="B27" s="66"/>
      <c r="C27" s="67"/>
      <c r="D27" s="70" t="s">
        <v>118</v>
      </c>
      <c r="E27" s="69"/>
      <c r="F27" s="67"/>
    </row>
    <row r="29" spans="1:8" ht="15.75" x14ac:dyDescent="0.25">
      <c r="B29" s="125" t="s">
        <v>116</v>
      </c>
      <c r="C29" s="125"/>
      <c r="D29" s="126"/>
      <c r="E29" s="127"/>
      <c r="F29" s="125" t="s">
        <v>189</v>
      </c>
      <c r="G29" s="125"/>
      <c r="H29" s="125"/>
    </row>
    <row r="30" spans="1:8" ht="15.75" x14ac:dyDescent="0.25">
      <c r="B30" s="125"/>
      <c r="C30" s="125"/>
      <c r="D30" s="128" t="s">
        <v>118</v>
      </c>
      <c r="E30" s="127"/>
      <c r="F30" s="125"/>
      <c r="G30" s="125"/>
      <c r="H30" s="125"/>
    </row>
    <row r="31" spans="1:8" ht="15.75" x14ac:dyDescent="0.25">
      <c r="B31" s="125" t="s">
        <v>119</v>
      </c>
      <c r="C31" s="125"/>
      <c r="D31" s="126"/>
      <c r="E31" s="127"/>
      <c r="F31" s="125" t="s">
        <v>190</v>
      </c>
      <c r="G31" s="125"/>
      <c r="H31" s="125"/>
    </row>
    <row r="32" spans="1:8" ht="15.75" x14ac:dyDescent="0.25">
      <c r="B32" s="125"/>
      <c r="C32" s="125"/>
      <c r="D32" s="128" t="s">
        <v>118</v>
      </c>
      <c r="E32" s="127"/>
      <c r="F32" s="125"/>
      <c r="G32" s="125"/>
      <c r="H32" s="125"/>
    </row>
    <row r="33" spans="2:8" ht="15.75" x14ac:dyDescent="0.25">
      <c r="B33" s="125" t="s">
        <v>120</v>
      </c>
      <c r="C33" s="125"/>
      <c r="D33" s="126"/>
      <c r="E33" s="127"/>
      <c r="F33" s="125" t="s">
        <v>190</v>
      </c>
      <c r="G33" s="125"/>
      <c r="H33" s="125"/>
    </row>
    <row r="34" spans="2:8" ht="15.75" x14ac:dyDescent="0.25">
      <c r="B34" s="125"/>
      <c r="C34" s="125"/>
      <c r="D34" s="128" t="s">
        <v>118</v>
      </c>
      <c r="E34" s="125"/>
      <c r="F34" s="125"/>
      <c r="G34" s="125"/>
      <c r="H34" s="125"/>
    </row>
  </sheetData>
  <mergeCells count="12">
    <mergeCell ref="B19:C19"/>
    <mergeCell ref="B4:C4"/>
    <mergeCell ref="B5:C5"/>
    <mergeCell ref="A6:B6"/>
    <mergeCell ref="C6:J6"/>
    <mergeCell ref="B8:C8"/>
    <mergeCell ref="B9:C9"/>
    <mergeCell ref="B10:C10"/>
    <mergeCell ref="B15:C15"/>
    <mergeCell ref="B16:C16"/>
    <mergeCell ref="B17:C17"/>
    <mergeCell ref="B18:C18"/>
  </mergeCells>
  <pageMargins left="0.7" right="0.7" top="0.75" bottom="0.75" header="0.3" footer="0.3"/>
  <pageSetup paperSize="9" scale="5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view="pageBreakPreview" zoomScale="80" zoomScaleSheetLayoutView="80" workbookViewId="0">
      <selection activeCell="A32" sqref="A32"/>
    </sheetView>
  </sheetViews>
  <sheetFormatPr defaultRowHeight="12.75" x14ac:dyDescent="0.2"/>
  <cols>
    <col min="1" max="1" width="12" style="65" customWidth="1"/>
    <col min="2" max="2" width="5.28515625" style="65" customWidth="1"/>
    <col min="3" max="3" width="45.42578125" style="65" customWidth="1"/>
    <col min="4" max="4" width="18.28515625" style="65" customWidth="1"/>
    <col min="5" max="5" width="15.7109375" style="65" customWidth="1"/>
    <col min="6" max="6" width="14.85546875" style="65" customWidth="1"/>
    <col min="7" max="7" width="19.42578125" style="65" customWidth="1"/>
    <col min="8" max="16384" width="9.140625" style="65"/>
  </cols>
  <sheetData>
    <row r="1" spans="1:10" x14ac:dyDescent="0.2">
      <c r="A1" s="78"/>
    </row>
    <row r="2" spans="1:10" ht="28.5" customHeight="1" x14ac:dyDescent="0.2">
      <c r="A2" s="78"/>
      <c r="B2" s="78"/>
      <c r="C2" s="78" t="s">
        <v>106</v>
      </c>
    </row>
    <row r="3" spans="1:10" ht="9.75" customHeight="1" x14ac:dyDescent="0.2">
      <c r="A3" s="1"/>
      <c r="B3" s="1"/>
      <c r="C3" s="1"/>
    </row>
    <row r="4" spans="1:10" ht="40.5" customHeight="1" thickBot="1" x14ac:dyDescent="0.25">
      <c r="A4" s="53" t="s">
        <v>100</v>
      </c>
      <c r="B4" s="224">
        <v>112</v>
      </c>
      <c r="C4" s="224"/>
    </row>
    <row r="5" spans="1:10" ht="12" customHeight="1" x14ac:dyDescent="0.2">
      <c r="A5" s="1"/>
      <c r="B5" s="225"/>
      <c r="C5" s="225"/>
    </row>
    <row r="6" spans="1:10" ht="47.25" customHeight="1" thickBot="1" x14ac:dyDescent="0.25">
      <c r="A6" s="226" t="s">
        <v>101</v>
      </c>
      <c r="B6" s="226"/>
      <c r="C6" s="227" t="s">
        <v>214</v>
      </c>
      <c r="D6" s="227"/>
      <c r="E6" s="227"/>
      <c r="F6" s="227"/>
      <c r="G6" s="227"/>
      <c r="H6" s="227"/>
      <c r="I6" s="227"/>
      <c r="J6" s="227"/>
    </row>
    <row r="7" spans="1:10" ht="8.25" customHeight="1" thickBot="1" x14ac:dyDescent="0.25">
      <c r="A7" s="1"/>
      <c r="B7" s="1"/>
      <c r="C7" s="1"/>
      <c r="D7" s="1"/>
      <c r="E7" s="1"/>
      <c r="F7" s="1"/>
      <c r="G7" s="1"/>
    </row>
    <row r="8" spans="1:10" ht="83.25" customHeight="1" thickBot="1" x14ac:dyDescent="0.25">
      <c r="A8" s="55" t="s">
        <v>105</v>
      </c>
      <c r="B8" s="230" t="s">
        <v>2</v>
      </c>
      <c r="C8" s="231"/>
      <c r="D8" s="79" t="s">
        <v>107</v>
      </c>
      <c r="E8" s="79" t="s">
        <v>108</v>
      </c>
      <c r="F8" s="79" t="s">
        <v>109</v>
      </c>
      <c r="G8" s="79" t="s">
        <v>110</v>
      </c>
    </row>
    <row r="9" spans="1:10" ht="13.5" thickBot="1" x14ac:dyDescent="0.25">
      <c r="A9" s="73">
        <v>1</v>
      </c>
      <c r="B9" s="232">
        <v>2</v>
      </c>
      <c r="C9" s="233"/>
      <c r="D9" s="74">
        <v>3</v>
      </c>
      <c r="E9" s="74">
        <v>4</v>
      </c>
      <c r="F9" s="74">
        <v>5</v>
      </c>
      <c r="G9" s="75">
        <v>6</v>
      </c>
    </row>
    <row r="10" spans="1:10" ht="57.75" customHeight="1" thickBot="1" x14ac:dyDescent="0.25">
      <c r="A10" s="58">
        <v>1</v>
      </c>
      <c r="B10" s="234" t="s">
        <v>77</v>
      </c>
      <c r="C10" s="235"/>
      <c r="D10" s="35" t="s">
        <v>13</v>
      </c>
      <c r="E10" s="35" t="s">
        <v>13</v>
      </c>
      <c r="F10" s="35" t="s">
        <v>13</v>
      </c>
      <c r="G10" s="35">
        <f>G12+G13+G14</f>
        <v>210000</v>
      </c>
    </row>
    <row r="11" spans="1:10" x14ac:dyDescent="0.2">
      <c r="A11" s="5"/>
      <c r="B11" s="1"/>
      <c r="C11" s="76" t="s">
        <v>60</v>
      </c>
      <c r="D11" s="36"/>
      <c r="E11" s="36"/>
      <c r="F11" s="36"/>
      <c r="G11" s="36"/>
    </row>
    <row r="12" spans="1:10" ht="47.25" customHeight="1" thickBot="1" x14ac:dyDescent="0.25">
      <c r="A12" s="58" t="s">
        <v>78</v>
      </c>
      <c r="B12" s="3"/>
      <c r="C12" s="77" t="s">
        <v>79</v>
      </c>
      <c r="D12" s="35">
        <v>300</v>
      </c>
      <c r="E12" s="35">
        <v>14</v>
      </c>
      <c r="F12" s="35">
        <v>50</v>
      </c>
      <c r="G12" s="35">
        <f>D12*E12*F12</f>
        <v>210000</v>
      </c>
    </row>
    <row r="13" spans="1:10" ht="36" customHeight="1" thickBot="1" x14ac:dyDescent="0.25">
      <c r="A13" s="58" t="s">
        <v>80</v>
      </c>
      <c r="B13" s="3"/>
      <c r="C13" s="77" t="s">
        <v>81</v>
      </c>
      <c r="D13" s="35"/>
      <c r="E13" s="35"/>
      <c r="F13" s="35"/>
      <c r="G13" s="35"/>
    </row>
    <row r="14" spans="1:10" ht="35.25" customHeight="1" thickBot="1" x14ac:dyDescent="0.25">
      <c r="A14" s="58" t="s">
        <v>82</v>
      </c>
      <c r="B14" s="3"/>
      <c r="C14" s="77" t="s">
        <v>83</v>
      </c>
      <c r="D14" s="35"/>
      <c r="E14" s="35"/>
      <c r="F14" s="35"/>
      <c r="G14" s="35">
        <f>D14*E14*F14</f>
        <v>0</v>
      </c>
    </row>
    <row r="15" spans="1:10" ht="13.5" thickBot="1" x14ac:dyDescent="0.25">
      <c r="A15" s="80"/>
      <c r="B15" s="236"/>
      <c r="C15" s="237"/>
      <c r="D15" s="35"/>
      <c r="E15" s="35"/>
      <c r="F15" s="35"/>
      <c r="G15" s="35"/>
    </row>
    <row r="16" spans="1:10" ht="13.5" thickBot="1" x14ac:dyDescent="0.25">
      <c r="A16" s="80"/>
      <c r="B16" s="236"/>
      <c r="C16" s="237"/>
      <c r="D16" s="35"/>
      <c r="E16" s="35"/>
      <c r="F16" s="35"/>
      <c r="G16" s="35"/>
    </row>
    <row r="17" spans="1:9" ht="13.5" thickBot="1" x14ac:dyDescent="0.25">
      <c r="A17" s="80"/>
      <c r="B17" s="236"/>
      <c r="C17" s="237"/>
      <c r="D17" s="35"/>
      <c r="E17" s="35"/>
      <c r="F17" s="35"/>
      <c r="G17" s="35"/>
    </row>
    <row r="18" spans="1:9" ht="13.5" thickBot="1" x14ac:dyDescent="0.25">
      <c r="A18" s="80"/>
      <c r="B18" s="236"/>
      <c r="C18" s="237"/>
      <c r="D18" s="35"/>
      <c r="E18" s="35"/>
      <c r="F18" s="35"/>
      <c r="G18" s="35"/>
    </row>
    <row r="19" spans="1:9" ht="13.5" thickBot="1" x14ac:dyDescent="0.25">
      <c r="A19" s="8"/>
      <c r="B19" s="228" t="s">
        <v>103</v>
      </c>
      <c r="C19" s="229"/>
      <c r="D19" s="35" t="s">
        <v>13</v>
      </c>
      <c r="E19" s="35" t="s">
        <v>13</v>
      </c>
      <c r="F19" s="35" t="s">
        <v>13</v>
      </c>
      <c r="G19" s="35">
        <f>G10</f>
        <v>210000</v>
      </c>
    </row>
    <row r="21" spans="1:9" hidden="1" x14ac:dyDescent="0.2"/>
    <row r="22" spans="1:9" hidden="1" x14ac:dyDescent="0.2">
      <c r="B22" s="66" t="s">
        <v>116</v>
      </c>
      <c r="C22" s="67"/>
      <c r="D22" s="68"/>
      <c r="E22" s="69"/>
      <c r="F22" s="67" t="s">
        <v>117</v>
      </c>
    </row>
    <row r="23" spans="1:9" hidden="1" x14ac:dyDescent="0.2">
      <c r="B23" s="66"/>
      <c r="C23" s="67"/>
      <c r="D23" s="70" t="s">
        <v>118</v>
      </c>
      <c r="E23" s="69"/>
      <c r="F23" s="67"/>
    </row>
    <row r="24" spans="1:9" hidden="1" x14ac:dyDescent="0.2">
      <c r="B24" s="66" t="s">
        <v>119</v>
      </c>
      <c r="C24" s="67"/>
      <c r="D24" s="68"/>
      <c r="E24" s="69"/>
      <c r="F24" s="67" t="s">
        <v>148</v>
      </c>
    </row>
    <row r="25" spans="1:9" hidden="1" x14ac:dyDescent="0.2">
      <c r="B25" s="66"/>
      <c r="C25" s="67"/>
      <c r="D25" s="70" t="s">
        <v>118</v>
      </c>
      <c r="E25" s="69"/>
      <c r="F25" s="67"/>
    </row>
    <row r="26" spans="1:9" hidden="1" x14ac:dyDescent="0.2">
      <c r="B26" s="66" t="s">
        <v>120</v>
      </c>
      <c r="C26" s="67"/>
      <c r="D26" s="68"/>
      <c r="E26" s="69"/>
      <c r="F26" s="67" t="s">
        <v>148</v>
      </c>
    </row>
    <row r="27" spans="1:9" hidden="1" x14ac:dyDescent="0.2">
      <c r="B27" s="66"/>
      <c r="C27" s="67"/>
      <c r="D27" s="70" t="s">
        <v>118</v>
      </c>
      <c r="E27" s="69"/>
      <c r="F27" s="67"/>
    </row>
    <row r="29" spans="1:9" ht="15.75" x14ac:dyDescent="0.25">
      <c r="C29" s="125" t="s">
        <v>116</v>
      </c>
      <c r="D29" s="125"/>
      <c r="E29" s="126"/>
      <c r="F29" s="127"/>
      <c r="G29" s="125" t="s">
        <v>189</v>
      </c>
      <c r="H29" s="125"/>
      <c r="I29" s="125"/>
    </row>
    <row r="30" spans="1:9" ht="15.75" x14ac:dyDescent="0.25">
      <c r="C30" s="125"/>
      <c r="D30" s="125"/>
      <c r="E30" s="128" t="s">
        <v>118</v>
      </c>
      <c r="F30" s="127"/>
      <c r="G30" s="125"/>
      <c r="H30" s="125"/>
      <c r="I30" s="125"/>
    </row>
    <row r="31" spans="1:9" ht="15.75" x14ac:dyDescent="0.25">
      <c r="C31" s="125" t="s">
        <v>119</v>
      </c>
      <c r="D31" s="125"/>
      <c r="E31" s="126"/>
      <c r="F31" s="127"/>
      <c r="G31" s="125" t="s">
        <v>190</v>
      </c>
      <c r="H31" s="125"/>
      <c r="I31" s="125"/>
    </row>
    <row r="32" spans="1:9" ht="15.75" x14ac:dyDescent="0.25">
      <c r="C32" s="125"/>
      <c r="D32" s="125"/>
      <c r="E32" s="128" t="s">
        <v>118</v>
      </c>
      <c r="F32" s="127"/>
      <c r="G32" s="125"/>
      <c r="H32" s="125"/>
      <c r="I32" s="125"/>
    </row>
    <row r="33" spans="3:9" ht="15.75" x14ac:dyDescent="0.25">
      <c r="C33" s="125" t="s">
        <v>120</v>
      </c>
      <c r="D33" s="125"/>
      <c r="E33" s="126"/>
      <c r="F33" s="127"/>
      <c r="G33" s="125" t="s">
        <v>190</v>
      </c>
      <c r="H33" s="125"/>
      <c r="I33" s="125"/>
    </row>
    <row r="34" spans="3:9" ht="15.75" x14ac:dyDescent="0.25">
      <c r="C34" s="125"/>
      <c r="D34" s="125"/>
      <c r="E34" s="128" t="s">
        <v>118</v>
      </c>
      <c r="F34" s="125"/>
      <c r="G34" s="125"/>
      <c r="H34" s="125"/>
      <c r="I34" s="125"/>
    </row>
  </sheetData>
  <mergeCells count="12">
    <mergeCell ref="B17:C17"/>
    <mergeCell ref="B18:C18"/>
    <mergeCell ref="B19:C19"/>
    <mergeCell ref="B9:C9"/>
    <mergeCell ref="B10:C10"/>
    <mergeCell ref="B15:C15"/>
    <mergeCell ref="B4:C4"/>
    <mergeCell ref="B5:C5"/>
    <mergeCell ref="A6:B6"/>
    <mergeCell ref="B8:C8"/>
    <mergeCell ref="B16:C16"/>
    <mergeCell ref="C6:J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8"/>
  <sheetViews>
    <sheetView view="pageBreakPreview" topLeftCell="A13" zoomScale="90" zoomScaleSheetLayoutView="90" workbookViewId="0">
      <selection activeCell="C87" sqref="C87"/>
    </sheetView>
  </sheetViews>
  <sheetFormatPr defaultRowHeight="12.75" x14ac:dyDescent="0.2"/>
  <cols>
    <col min="1" max="1" width="13.42578125" style="65" customWidth="1"/>
    <col min="2" max="2" width="9.7109375" style="65" customWidth="1"/>
    <col min="3" max="3" width="136.7109375" style="65" customWidth="1"/>
    <col min="4" max="4" width="25.140625" style="65" customWidth="1"/>
    <col min="5" max="5" width="23.85546875" style="65" customWidth="1"/>
    <col min="6" max="16384" width="9.140625" style="65"/>
  </cols>
  <sheetData>
    <row r="1" spans="1:5" x14ac:dyDescent="0.2">
      <c r="A1" s="71"/>
    </row>
    <row r="2" spans="1:5" ht="44.25" customHeight="1" x14ac:dyDescent="0.2">
      <c r="A2" s="243" t="s">
        <v>111</v>
      </c>
      <c r="B2" s="244"/>
      <c r="C2" s="244"/>
      <c r="D2" s="244"/>
      <c r="E2" s="244"/>
    </row>
    <row r="3" spans="1:5" ht="7.5" customHeight="1" x14ac:dyDescent="0.2">
      <c r="A3" s="1"/>
      <c r="B3" s="1"/>
      <c r="C3" s="1"/>
    </row>
    <row r="4" spans="1:5" ht="41.25" customHeight="1" thickBot="1" x14ac:dyDescent="0.25">
      <c r="A4" s="133" t="s">
        <v>100</v>
      </c>
      <c r="B4" s="242">
        <v>119</v>
      </c>
      <c r="C4" s="242"/>
    </row>
    <row r="5" spans="1:5" ht="11.25" customHeight="1" x14ac:dyDescent="0.2">
      <c r="A5" s="1"/>
      <c r="B5" s="225"/>
      <c r="C5" s="225"/>
    </row>
    <row r="6" spans="1:5" ht="50.25" customHeight="1" thickBot="1" x14ac:dyDescent="0.25">
      <c r="A6" s="226" t="s">
        <v>101</v>
      </c>
      <c r="B6" s="226"/>
      <c r="C6" s="170" t="s">
        <v>212</v>
      </c>
    </row>
    <row r="7" spans="1:5" ht="9.75" customHeight="1" thickBot="1" x14ac:dyDescent="0.25">
      <c r="A7" s="243"/>
      <c r="B7" s="244"/>
      <c r="C7" s="244"/>
      <c r="D7" s="244"/>
      <c r="E7" s="244"/>
    </row>
    <row r="8" spans="1:5" ht="26.25" thickBot="1" x14ac:dyDescent="0.25">
      <c r="A8" s="136" t="s">
        <v>105</v>
      </c>
      <c r="B8" s="230" t="s">
        <v>87</v>
      </c>
      <c r="C8" s="231"/>
      <c r="D8" s="136" t="s">
        <v>88</v>
      </c>
      <c r="E8" s="136" t="s">
        <v>89</v>
      </c>
    </row>
    <row r="9" spans="1:5" ht="39" customHeight="1" thickBot="1" x14ac:dyDescent="0.25">
      <c r="A9" s="73">
        <v>1</v>
      </c>
      <c r="B9" s="232">
        <v>2</v>
      </c>
      <c r="C9" s="233"/>
      <c r="D9" s="134">
        <v>3</v>
      </c>
      <c r="E9" s="75">
        <v>4</v>
      </c>
    </row>
    <row r="10" spans="1:5" ht="31.5" customHeight="1" thickBot="1" x14ac:dyDescent="0.25">
      <c r="A10" s="137">
        <v>1</v>
      </c>
      <c r="B10" s="238" t="s">
        <v>112</v>
      </c>
      <c r="C10" s="239"/>
      <c r="D10" s="138" t="s">
        <v>13</v>
      </c>
      <c r="E10" s="138">
        <f>E12</f>
        <v>3371030.4</v>
      </c>
    </row>
    <row r="11" spans="1:5" ht="19.5" customHeight="1" x14ac:dyDescent="0.2">
      <c r="A11" s="5"/>
      <c r="B11" s="1"/>
      <c r="C11" s="76" t="s">
        <v>60</v>
      </c>
      <c r="D11" s="36"/>
      <c r="E11" s="36"/>
    </row>
    <row r="12" spans="1:5" ht="20.25" customHeight="1" thickBot="1" x14ac:dyDescent="0.25">
      <c r="A12" s="137" t="s">
        <v>78</v>
      </c>
      <c r="B12" s="3"/>
      <c r="C12" s="135" t="s">
        <v>90</v>
      </c>
      <c r="D12" s="138">
        <v>15322800</v>
      </c>
      <c r="E12" s="138">
        <f>(D12*22%)+14.4</f>
        <v>3371030.4</v>
      </c>
    </row>
    <row r="13" spans="1:5" ht="28.5" customHeight="1" thickBot="1" x14ac:dyDescent="0.25">
      <c r="A13" s="137" t="s">
        <v>80</v>
      </c>
      <c r="B13" s="3"/>
      <c r="C13" s="135" t="s">
        <v>91</v>
      </c>
      <c r="D13" s="138"/>
      <c r="E13" s="138"/>
    </row>
    <row r="14" spans="1:5" ht="26.25" customHeight="1" thickBot="1" x14ac:dyDescent="0.25">
      <c r="A14" s="137" t="s">
        <v>82</v>
      </c>
      <c r="B14" s="3"/>
      <c r="C14" s="135" t="s">
        <v>92</v>
      </c>
      <c r="D14" s="138"/>
      <c r="E14" s="138"/>
    </row>
    <row r="15" spans="1:5" ht="30.75" customHeight="1" thickBot="1" x14ac:dyDescent="0.25">
      <c r="A15" s="137">
        <v>2</v>
      </c>
      <c r="B15" s="240" t="s">
        <v>113</v>
      </c>
      <c r="C15" s="241"/>
      <c r="D15" s="138" t="s">
        <v>13</v>
      </c>
      <c r="E15" s="138">
        <f>E17+E19</f>
        <v>475006.79999999993</v>
      </c>
    </row>
    <row r="16" spans="1:5" ht="27.75" customHeight="1" x14ac:dyDescent="0.2">
      <c r="A16" s="5"/>
      <c r="B16" s="1"/>
      <c r="C16" s="76" t="s">
        <v>60</v>
      </c>
      <c r="D16" s="36"/>
      <c r="E16" s="36"/>
    </row>
    <row r="17" spans="1:5" ht="36" customHeight="1" thickBot="1" x14ac:dyDescent="0.25">
      <c r="A17" s="137" t="s">
        <v>84</v>
      </c>
      <c r="B17" s="3"/>
      <c r="C17" s="135" t="s">
        <v>93</v>
      </c>
      <c r="D17" s="138">
        <f>D12</f>
        <v>15322800</v>
      </c>
      <c r="E17" s="138">
        <f>D17*2.9%</f>
        <v>444361.19999999995</v>
      </c>
    </row>
    <row r="18" spans="1:5" ht="30.75" customHeight="1" thickBot="1" x14ac:dyDescent="0.25">
      <c r="A18" s="137" t="s">
        <v>85</v>
      </c>
      <c r="B18" s="3"/>
      <c r="C18" s="135" t="s">
        <v>94</v>
      </c>
      <c r="D18" s="138"/>
      <c r="E18" s="138"/>
    </row>
    <row r="19" spans="1:5" ht="33.75" customHeight="1" thickBot="1" x14ac:dyDescent="0.25">
      <c r="A19" s="137" t="s">
        <v>86</v>
      </c>
      <c r="B19" s="3"/>
      <c r="C19" s="135" t="s">
        <v>95</v>
      </c>
      <c r="D19" s="138">
        <f>D12</f>
        <v>15322800</v>
      </c>
      <c r="E19" s="138">
        <f>D19*0.2%</f>
        <v>30645.600000000002</v>
      </c>
    </row>
    <row r="20" spans="1:5" ht="33.75" customHeight="1" thickBot="1" x14ac:dyDescent="0.25">
      <c r="A20" s="137" t="s">
        <v>96</v>
      </c>
      <c r="B20" s="3"/>
      <c r="C20" s="135" t="s">
        <v>97</v>
      </c>
      <c r="D20" s="138"/>
      <c r="E20" s="138"/>
    </row>
    <row r="21" spans="1:5" ht="32.25" customHeight="1" thickBot="1" x14ac:dyDescent="0.25">
      <c r="A21" s="137" t="s">
        <v>98</v>
      </c>
      <c r="B21" s="3"/>
      <c r="C21" s="135" t="s">
        <v>97</v>
      </c>
      <c r="D21" s="138"/>
      <c r="E21" s="138"/>
    </row>
    <row r="22" spans="1:5" ht="13.5" thickBot="1" x14ac:dyDescent="0.25">
      <c r="A22" s="137">
        <v>3</v>
      </c>
      <c r="B22" s="240" t="s">
        <v>114</v>
      </c>
      <c r="C22" s="241"/>
      <c r="D22" s="138">
        <f>D12</f>
        <v>15322800</v>
      </c>
      <c r="E22" s="138">
        <f>D22*5.1%</f>
        <v>781462.79999999993</v>
      </c>
    </row>
    <row r="23" spans="1:5" ht="13.5" thickBot="1" x14ac:dyDescent="0.25">
      <c r="A23" s="8"/>
      <c r="B23" s="228" t="s">
        <v>103</v>
      </c>
      <c r="C23" s="229"/>
      <c r="D23" s="138" t="s">
        <v>13</v>
      </c>
      <c r="E23" s="138">
        <f>E10+E15+E22</f>
        <v>4627500</v>
      </c>
    </row>
    <row r="25" spans="1:5" ht="9" customHeight="1" x14ac:dyDescent="0.2">
      <c r="A25" s="71"/>
    </row>
    <row r="26" spans="1:5" ht="24" hidden="1" customHeight="1" x14ac:dyDescent="0.2">
      <c r="A26" s="1"/>
      <c r="B26" s="1"/>
      <c r="C26" s="1"/>
    </row>
    <row r="27" spans="1:5" ht="34.5" hidden="1" customHeight="1" thickBot="1" x14ac:dyDescent="0.25">
      <c r="A27" s="133" t="s">
        <v>100</v>
      </c>
      <c r="B27" s="242">
        <v>119</v>
      </c>
      <c r="C27" s="242"/>
    </row>
    <row r="28" spans="1:5" ht="12" hidden="1" customHeight="1" x14ac:dyDescent="0.2">
      <c r="A28" s="1"/>
      <c r="B28" s="225"/>
      <c r="C28" s="225"/>
    </row>
    <row r="29" spans="1:5" ht="50.25" hidden="1" customHeight="1" thickBot="1" x14ac:dyDescent="0.25">
      <c r="A29" s="226" t="s">
        <v>101</v>
      </c>
      <c r="B29" s="226"/>
      <c r="C29" s="132" t="s">
        <v>115</v>
      </c>
    </row>
    <row r="30" spans="1:5" ht="48.75" hidden="1" customHeight="1" thickBot="1" x14ac:dyDescent="0.25">
      <c r="A30" s="136" t="s">
        <v>105</v>
      </c>
      <c r="B30" s="230" t="s">
        <v>87</v>
      </c>
      <c r="C30" s="231"/>
      <c r="D30" s="136" t="s">
        <v>88</v>
      </c>
      <c r="E30" s="136" t="s">
        <v>89</v>
      </c>
    </row>
    <row r="31" spans="1:5" ht="39" hidden="1" customHeight="1" thickBot="1" x14ac:dyDescent="0.25">
      <c r="A31" s="73">
        <v>1</v>
      </c>
      <c r="B31" s="232">
        <v>2</v>
      </c>
      <c r="C31" s="233"/>
      <c r="D31" s="134">
        <v>3</v>
      </c>
      <c r="E31" s="75">
        <v>4</v>
      </c>
    </row>
    <row r="32" spans="1:5" ht="33" hidden="1" customHeight="1" thickBot="1" x14ac:dyDescent="0.25">
      <c r="A32" s="137">
        <v>1</v>
      </c>
      <c r="B32" s="238" t="s">
        <v>112</v>
      </c>
      <c r="C32" s="239"/>
      <c r="D32" s="138" t="s">
        <v>13</v>
      </c>
      <c r="E32" s="130">
        <f>E34</f>
        <v>251023.08</v>
      </c>
    </row>
    <row r="33" spans="1:5" ht="19.5" hidden="1" customHeight="1" x14ac:dyDescent="0.2">
      <c r="A33" s="5"/>
      <c r="B33" s="1"/>
      <c r="C33" s="76" t="s">
        <v>60</v>
      </c>
      <c r="D33" s="36"/>
      <c r="E33" s="131"/>
    </row>
    <row r="34" spans="1:5" ht="20.25" hidden="1" customHeight="1" thickBot="1" x14ac:dyDescent="0.25">
      <c r="A34" s="137" t="s">
        <v>78</v>
      </c>
      <c r="B34" s="3"/>
      <c r="C34" s="135" t="s">
        <v>90</v>
      </c>
      <c r="D34" s="138">
        <v>1141014</v>
      </c>
      <c r="E34" s="130">
        <f>D34*22%</f>
        <v>251023.08</v>
      </c>
    </row>
    <row r="35" spans="1:5" ht="35.25" hidden="1" customHeight="1" thickBot="1" x14ac:dyDescent="0.25">
      <c r="A35" s="137" t="s">
        <v>80</v>
      </c>
      <c r="B35" s="3"/>
      <c r="C35" s="135" t="s">
        <v>91</v>
      </c>
      <c r="D35" s="138"/>
      <c r="E35" s="138"/>
    </row>
    <row r="36" spans="1:5" ht="20.25" hidden="1" customHeight="1" thickBot="1" x14ac:dyDescent="0.25">
      <c r="A36" s="137" t="s">
        <v>82</v>
      </c>
      <c r="B36" s="3"/>
      <c r="C36" s="135" t="s">
        <v>92</v>
      </c>
      <c r="D36" s="138"/>
      <c r="E36" s="130"/>
    </row>
    <row r="37" spans="1:5" ht="32.25" hidden="1" customHeight="1" thickBot="1" x14ac:dyDescent="0.25">
      <c r="A37" s="137">
        <v>2</v>
      </c>
      <c r="B37" s="240" t="s">
        <v>113</v>
      </c>
      <c r="C37" s="241"/>
      <c r="D37" s="138" t="s">
        <v>13</v>
      </c>
      <c r="E37" s="130">
        <f>E39+E41</f>
        <v>35371.433999999994</v>
      </c>
    </row>
    <row r="38" spans="1:5" ht="27" hidden="1" customHeight="1" x14ac:dyDescent="0.2">
      <c r="A38" s="5"/>
      <c r="B38" s="1"/>
      <c r="C38" s="76" t="s">
        <v>60</v>
      </c>
      <c r="D38" s="36"/>
      <c r="E38" s="131"/>
    </row>
    <row r="39" spans="1:5" ht="15.75" hidden="1" customHeight="1" thickBot="1" x14ac:dyDescent="0.25">
      <c r="A39" s="137" t="s">
        <v>84</v>
      </c>
      <c r="B39" s="3"/>
      <c r="C39" s="135" t="s">
        <v>93</v>
      </c>
      <c r="D39" s="138">
        <v>1141014</v>
      </c>
      <c r="E39" s="130">
        <f>D39*2.9%</f>
        <v>33089.405999999995</v>
      </c>
    </row>
    <row r="40" spans="1:5" ht="34.5" hidden="1" customHeight="1" thickBot="1" x14ac:dyDescent="0.25">
      <c r="A40" s="137" t="s">
        <v>85</v>
      </c>
      <c r="B40" s="3"/>
      <c r="C40" s="135" t="s">
        <v>94</v>
      </c>
      <c r="D40" s="138"/>
      <c r="E40" s="130"/>
    </row>
    <row r="41" spans="1:5" ht="36.75" hidden="1" customHeight="1" thickBot="1" x14ac:dyDescent="0.25">
      <c r="A41" s="137" t="s">
        <v>86</v>
      </c>
      <c r="B41" s="3"/>
      <c r="C41" s="135" t="s">
        <v>95</v>
      </c>
      <c r="D41" s="138">
        <v>1141014</v>
      </c>
      <c r="E41" s="130">
        <f>D41*0.2%</f>
        <v>2282.0280000000002</v>
      </c>
    </row>
    <row r="42" spans="1:5" ht="26.25" hidden="1" customHeight="1" thickBot="1" x14ac:dyDescent="0.25">
      <c r="A42" s="137" t="s">
        <v>96</v>
      </c>
      <c r="B42" s="3"/>
      <c r="C42" s="135" t="s">
        <v>97</v>
      </c>
      <c r="D42" s="138"/>
      <c r="E42" s="130"/>
    </row>
    <row r="43" spans="1:5" ht="34.5" hidden="1" customHeight="1" thickBot="1" x14ac:dyDescent="0.25">
      <c r="A43" s="137" t="s">
        <v>98</v>
      </c>
      <c r="B43" s="3"/>
      <c r="C43" s="135" t="s">
        <v>97</v>
      </c>
      <c r="D43" s="138"/>
      <c r="E43" s="130"/>
    </row>
    <row r="44" spans="1:5" ht="13.5" hidden="1" thickBot="1" x14ac:dyDescent="0.25">
      <c r="A44" s="137">
        <v>3</v>
      </c>
      <c r="B44" s="240" t="s">
        <v>114</v>
      </c>
      <c r="C44" s="241"/>
      <c r="D44" s="138">
        <v>1141014</v>
      </c>
      <c r="E44" s="130">
        <f>D44*5.1%</f>
        <v>58191.713999999993</v>
      </c>
    </row>
    <row r="45" spans="1:5" ht="13.5" hidden="1" thickBot="1" x14ac:dyDescent="0.25">
      <c r="A45" s="8"/>
      <c r="B45" s="228" t="s">
        <v>103</v>
      </c>
      <c r="C45" s="229"/>
      <c r="D45" s="138" t="s">
        <v>13</v>
      </c>
      <c r="E45" s="130">
        <f>E32+E37+E44</f>
        <v>344586.22799999994</v>
      </c>
    </row>
    <row r="46" spans="1:5" hidden="1" x14ac:dyDescent="0.2"/>
    <row r="47" spans="1:5" ht="38.25" hidden="1" customHeight="1" thickBot="1" x14ac:dyDescent="0.25">
      <c r="A47" s="133" t="s">
        <v>100</v>
      </c>
      <c r="B47" s="242">
        <v>119</v>
      </c>
      <c r="C47" s="242"/>
    </row>
    <row r="48" spans="1:5" ht="50.25" hidden="1" customHeight="1" thickBot="1" x14ac:dyDescent="0.25">
      <c r="A48" s="226" t="s">
        <v>101</v>
      </c>
      <c r="B48" s="226"/>
      <c r="C48" s="132" t="s">
        <v>159</v>
      </c>
    </row>
    <row r="49" spans="1:5" ht="9" hidden="1" customHeight="1" thickBot="1" x14ac:dyDescent="0.25">
      <c r="A49" s="1"/>
      <c r="B49" s="1"/>
      <c r="C49" s="1"/>
      <c r="D49" s="1"/>
      <c r="E49" s="1"/>
    </row>
    <row r="50" spans="1:5" ht="48.75" hidden="1" customHeight="1" thickBot="1" x14ac:dyDescent="0.25">
      <c r="A50" s="136" t="s">
        <v>105</v>
      </c>
      <c r="B50" s="230" t="s">
        <v>87</v>
      </c>
      <c r="C50" s="231"/>
      <c r="D50" s="136" t="s">
        <v>88</v>
      </c>
      <c r="E50" s="136" t="s">
        <v>89</v>
      </c>
    </row>
    <row r="51" spans="1:5" ht="39" hidden="1" customHeight="1" thickBot="1" x14ac:dyDescent="0.25">
      <c r="A51" s="73">
        <v>1</v>
      </c>
      <c r="B51" s="232">
        <v>2</v>
      </c>
      <c r="C51" s="233"/>
      <c r="D51" s="134">
        <v>3</v>
      </c>
      <c r="E51" s="75">
        <v>4</v>
      </c>
    </row>
    <row r="52" spans="1:5" ht="31.5" hidden="1" customHeight="1" thickBot="1" x14ac:dyDescent="0.25">
      <c r="A52" s="137">
        <v>1</v>
      </c>
      <c r="B52" s="238" t="s">
        <v>112</v>
      </c>
      <c r="C52" s="239"/>
      <c r="D52" s="138" t="s">
        <v>13</v>
      </c>
      <c r="E52" s="138">
        <f>E54</f>
        <v>220000</v>
      </c>
    </row>
    <row r="53" spans="1:5" ht="19.5" hidden="1" customHeight="1" x14ac:dyDescent="0.2">
      <c r="A53" s="5"/>
      <c r="B53" s="1"/>
      <c r="C53" s="76" t="s">
        <v>60</v>
      </c>
      <c r="D53" s="36"/>
      <c r="E53" s="36"/>
    </row>
    <row r="54" spans="1:5" ht="20.25" hidden="1" customHeight="1" thickBot="1" x14ac:dyDescent="0.25">
      <c r="A54" s="137" t="s">
        <v>78</v>
      </c>
      <c r="B54" s="3"/>
      <c r="C54" s="135" t="s">
        <v>90</v>
      </c>
      <c r="D54" s="138">
        <v>1000000</v>
      </c>
      <c r="E54" s="138">
        <f>D54*22%</f>
        <v>220000</v>
      </c>
    </row>
    <row r="55" spans="1:5" ht="31.5" hidden="1" customHeight="1" thickBot="1" x14ac:dyDescent="0.25">
      <c r="A55" s="137" t="s">
        <v>80</v>
      </c>
      <c r="B55" s="3"/>
      <c r="C55" s="135" t="s">
        <v>91</v>
      </c>
      <c r="D55" s="138"/>
      <c r="E55" s="138"/>
    </row>
    <row r="56" spans="1:5" ht="38.25" hidden="1" customHeight="1" thickBot="1" x14ac:dyDescent="0.25">
      <c r="A56" s="137" t="s">
        <v>82</v>
      </c>
      <c r="B56" s="3"/>
      <c r="C56" s="135" t="s">
        <v>92</v>
      </c>
      <c r="D56" s="138"/>
      <c r="E56" s="138"/>
    </row>
    <row r="57" spans="1:5" ht="33" hidden="1" customHeight="1" thickBot="1" x14ac:dyDescent="0.25">
      <c r="A57" s="137">
        <v>2</v>
      </c>
      <c r="B57" s="240" t="s">
        <v>113</v>
      </c>
      <c r="C57" s="241"/>
      <c r="D57" s="138" t="s">
        <v>13</v>
      </c>
      <c r="E57" s="138">
        <f>E59+E61</f>
        <v>30999.999999999996</v>
      </c>
    </row>
    <row r="58" spans="1:5" ht="31.5" hidden="1" customHeight="1" x14ac:dyDescent="0.2">
      <c r="A58" s="5"/>
      <c r="B58" s="1"/>
      <c r="C58" s="76" t="s">
        <v>60</v>
      </c>
      <c r="D58" s="36"/>
      <c r="E58" s="36"/>
    </row>
    <row r="59" spans="1:5" ht="33.75" hidden="1" customHeight="1" thickBot="1" x14ac:dyDescent="0.25">
      <c r="A59" s="137" t="s">
        <v>84</v>
      </c>
      <c r="B59" s="3"/>
      <c r="C59" s="135" t="s">
        <v>93</v>
      </c>
      <c r="D59" s="138">
        <v>1000000</v>
      </c>
      <c r="E59" s="138">
        <f>D59*2.9%</f>
        <v>28999.999999999996</v>
      </c>
    </row>
    <row r="60" spans="1:5" ht="53.25" hidden="1" customHeight="1" thickBot="1" x14ac:dyDescent="0.25">
      <c r="A60" s="137" t="s">
        <v>85</v>
      </c>
      <c r="B60" s="3"/>
      <c r="C60" s="135" t="s">
        <v>94</v>
      </c>
      <c r="D60" s="138"/>
      <c r="E60" s="138"/>
    </row>
    <row r="61" spans="1:5" ht="33" hidden="1" customHeight="1" thickBot="1" x14ac:dyDescent="0.25">
      <c r="A61" s="137" t="s">
        <v>86</v>
      </c>
      <c r="B61" s="3"/>
      <c r="C61" s="135" t="s">
        <v>95</v>
      </c>
      <c r="D61" s="138">
        <v>1000000</v>
      </c>
      <c r="E61" s="138">
        <f>D61*0.2%</f>
        <v>2000</v>
      </c>
    </row>
    <row r="62" spans="1:5" ht="34.5" hidden="1" customHeight="1" thickBot="1" x14ac:dyDescent="0.25">
      <c r="A62" s="137" t="s">
        <v>96</v>
      </c>
      <c r="B62" s="3"/>
      <c r="C62" s="135" t="s">
        <v>97</v>
      </c>
      <c r="D62" s="138"/>
      <c r="E62" s="138"/>
    </row>
    <row r="63" spans="1:5" ht="36" hidden="1" customHeight="1" thickBot="1" x14ac:dyDescent="0.25">
      <c r="A63" s="137" t="s">
        <v>98</v>
      </c>
      <c r="B63" s="3"/>
      <c r="C63" s="135" t="s">
        <v>97</v>
      </c>
      <c r="D63" s="138"/>
      <c r="E63" s="138"/>
    </row>
    <row r="64" spans="1:5" ht="13.5" hidden="1" thickBot="1" x14ac:dyDescent="0.25">
      <c r="A64" s="137">
        <v>3</v>
      </c>
      <c r="B64" s="240" t="s">
        <v>114</v>
      </c>
      <c r="C64" s="241"/>
      <c r="D64" s="138">
        <v>1000000</v>
      </c>
      <c r="E64" s="138">
        <f>D64*5.1%</f>
        <v>51000</v>
      </c>
    </row>
    <row r="65" spans="1:5" ht="13.5" hidden="1" thickBot="1" x14ac:dyDescent="0.25">
      <c r="A65" s="8"/>
      <c r="B65" s="228" t="s">
        <v>103</v>
      </c>
      <c r="C65" s="229"/>
      <c r="D65" s="138" t="s">
        <v>13</v>
      </c>
      <c r="E65" s="138">
        <f>E52+E57+E64</f>
        <v>302000</v>
      </c>
    </row>
    <row r="66" spans="1:5" ht="45.75" hidden="1" customHeight="1" x14ac:dyDescent="0.2"/>
    <row r="67" spans="1:5" hidden="1" x14ac:dyDescent="0.2">
      <c r="A67" s="66" t="s">
        <v>116</v>
      </c>
      <c r="B67" s="67"/>
      <c r="C67" s="68"/>
      <c r="D67" s="69"/>
      <c r="E67" s="67" t="s">
        <v>117</v>
      </c>
    </row>
    <row r="68" spans="1:5" hidden="1" x14ac:dyDescent="0.2">
      <c r="A68" s="66"/>
      <c r="B68" s="67"/>
      <c r="C68" s="70" t="s">
        <v>118</v>
      </c>
      <c r="D68" s="69"/>
      <c r="E68" s="67"/>
    </row>
    <row r="69" spans="1:5" hidden="1" x14ac:dyDescent="0.2">
      <c r="A69" s="66" t="s">
        <v>119</v>
      </c>
      <c r="B69" s="67"/>
      <c r="C69" s="68"/>
      <c r="D69" s="69"/>
      <c r="E69" s="67" t="s">
        <v>148</v>
      </c>
    </row>
    <row r="70" spans="1:5" hidden="1" x14ac:dyDescent="0.2">
      <c r="A70" s="66"/>
      <c r="B70" s="67"/>
      <c r="C70" s="70" t="s">
        <v>118</v>
      </c>
      <c r="D70" s="69"/>
      <c r="E70" s="67"/>
    </row>
    <row r="71" spans="1:5" hidden="1" x14ac:dyDescent="0.2">
      <c r="A71" s="66" t="s">
        <v>120</v>
      </c>
      <c r="B71" s="67"/>
      <c r="C71" s="68"/>
      <c r="D71" s="69"/>
      <c r="E71" s="67" t="s">
        <v>148</v>
      </c>
    </row>
    <row r="72" spans="1:5" hidden="1" x14ac:dyDescent="0.2">
      <c r="A72" s="66"/>
      <c r="B72" s="67"/>
      <c r="C72" s="70" t="s">
        <v>118</v>
      </c>
      <c r="D72" s="69"/>
      <c r="E72" s="67"/>
    </row>
    <row r="74" spans="1:5" ht="9" customHeight="1" x14ac:dyDescent="0.2">
      <c r="A74" s="71"/>
    </row>
    <row r="75" spans="1:5" ht="21.75" hidden="1" customHeight="1" x14ac:dyDescent="0.2">
      <c r="A75" s="1"/>
      <c r="B75" s="1"/>
      <c r="C75" s="1"/>
    </row>
    <row r="76" spans="1:5" ht="45.75" hidden="1" customHeight="1" x14ac:dyDescent="0.2"/>
    <row r="77" spans="1:5" hidden="1" x14ac:dyDescent="0.2">
      <c r="A77" s="66" t="s">
        <v>116</v>
      </c>
      <c r="B77" s="67"/>
      <c r="C77" s="68"/>
      <c r="D77" s="69"/>
      <c r="E77" s="67" t="s">
        <v>117</v>
      </c>
    </row>
    <row r="78" spans="1:5" hidden="1" x14ac:dyDescent="0.2">
      <c r="A78" s="66"/>
      <c r="B78" s="67"/>
      <c r="C78" s="70" t="s">
        <v>118</v>
      </c>
      <c r="D78" s="69"/>
      <c r="E78" s="67"/>
    </row>
    <row r="79" spans="1:5" hidden="1" x14ac:dyDescent="0.2">
      <c r="A79" s="66" t="s">
        <v>119</v>
      </c>
      <c r="B79" s="67"/>
      <c r="C79" s="68"/>
      <c r="D79" s="69"/>
      <c r="E79" s="67" t="s">
        <v>148</v>
      </c>
    </row>
    <row r="80" spans="1:5" hidden="1" x14ac:dyDescent="0.2">
      <c r="A80" s="66"/>
      <c r="B80" s="67"/>
      <c r="C80" s="70" t="s">
        <v>118</v>
      </c>
      <c r="D80" s="69"/>
      <c r="E80" s="67"/>
    </row>
    <row r="81" spans="1:7" hidden="1" x14ac:dyDescent="0.2">
      <c r="A81" s="66" t="s">
        <v>120</v>
      </c>
      <c r="B81" s="67"/>
      <c r="C81" s="68"/>
      <c r="D81" s="69"/>
      <c r="E81" s="67" t="s">
        <v>148</v>
      </c>
    </row>
    <row r="82" spans="1:7" hidden="1" x14ac:dyDescent="0.2">
      <c r="A82" s="66"/>
      <c r="B82" s="67"/>
      <c r="C82" s="70" t="s">
        <v>118</v>
      </c>
      <c r="D82" s="69"/>
      <c r="E82" s="67"/>
    </row>
    <row r="83" spans="1:7" ht="15.75" x14ac:dyDescent="0.25">
      <c r="A83" s="125" t="s">
        <v>116</v>
      </c>
      <c r="B83" s="125"/>
      <c r="C83" s="126"/>
      <c r="D83" s="127"/>
      <c r="E83" s="125" t="s">
        <v>189</v>
      </c>
      <c r="F83" s="125"/>
      <c r="G83" s="125"/>
    </row>
    <row r="84" spans="1:7" ht="15.75" x14ac:dyDescent="0.25">
      <c r="A84" s="125"/>
      <c r="B84" s="125"/>
      <c r="C84" s="128" t="s">
        <v>118</v>
      </c>
      <c r="D84" s="127"/>
      <c r="E84" s="125"/>
      <c r="F84" s="125"/>
      <c r="G84" s="125"/>
    </row>
    <row r="85" spans="1:7" ht="15.75" x14ac:dyDescent="0.25">
      <c r="A85" s="125" t="s">
        <v>119</v>
      </c>
      <c r="B85" s="125"/>
      <c r="C85" s="126"/>
      <c r="D85" s="127"/>
      <c r="E85" s="125" t="s">
        <v>190</v>
      </c>
      <c r="F85" s="125"/>
      <c r="G85" s="125"/>
    </row>
    <row r="86" spans="1:7" ht="15.75" x14ac:dyDescent="0.25">
      <c r="A86" s="125"/>
      <c r="B86" s="125"/>
      <c r="C86" s="128" t="s">
        <v>118</v>
      </c>
      <c r="D86" s="127"/>
      <c r="E86" s="125"/>
      <c r="F86" s="125"/>
      <c r="G86" s="125"/>
    </row>
    <row r="87" spans="1:7" ht="15.75" x14ac:dyDescent="0.25">
      <c r="A87" s="125" t="s">
        <v>120</v>
      </c>
      <c r="B87" s="125"/>
      <c r="C87" s="126"/>
      <c r="D87" s="127"/>
      <c r="E87" s="125" t="s">
        <v>190</v>
      </c>
      <c r="F87" s="125"/>
      <c r="G87" s="125"/>
    </row>
    <row r="88" spans="1:7" ht="15.75" x14ac:dyDescent="0.25">
      <c r="A88" s="125"/>
      <c r="B88" s="125"/>
      <c r="C88" s="128" t="s">
        <v>118</v>
      </c>
      <c r="D88" s="125"/>
      <c r="E88" s="125"/>
      <c r="F88" s="125"/>
      <c r="G88" s="125"/>
    </row>
  </sheetData>
  <mergeCells count="28">
    <mergeCell ref="B8:C8"/>
    <mergeCell ref="A2:E2"/>
    <mergeCell ref="B4:C4"/>
    <mergeCell ref="B5:C5"/>
    <mergeCell ref="A6:B6"/>
    <mergeCell ref="A7:E7"/>
    <mergeCell ref="B37:C37"/>
    <mergeCell ref="B9:C9"/>
    <mergeCell ref="B10:C10"/>
    <mergeCell ref="B15:C15"/>
    <mergeCell ref="B22:C22"/>
    <mergeCell ref="B23:C23"/>
    <mergeCell ref="B27:C27"/>
    <mergeCell ref="B28:C28"/>
    <mergeCell ref="A29:B29"/>
    <mergeCell ref="B30:C30"/>
    <mergeCell ref="B31:C31"/>
    <mergeCell ref="B32:C32"/>
    <mergeCell ref="B52:C52"/>
    <mergeCell ref="B57:C57"/>
    <mergeCell ref="B64:C64"/>
    <mergeCell ref="B65:C65"/>
    <mergeCell ref="B44:C44"/>
    <mergeCell ref="B45:C45"/>
    <mergeCell ref="B47:C47"/>
    <mergeCell ref="A48:B48"/>
    <mergeCell ref="B50:C50"/>
    <mergeCell ref="B51:C51"/>
  </mergeCells>
  <pageMargins left="0.78740157480314965" right="0" top="0" bottom="0" header="0" footer="0"/>
  <pageSetup paperSize="9" scale="44" orientation="portrait" r:id="rId1"/>
  <rowBreaks count="3" manualBreakCount="3">
    <brk id="23" max="16383" man="1"/>
    <brk id="45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0"/>
  <sheetViews>
    <sheetView view="pageBreakPreview" topLeftCell="A61" zoomScale="90" zoomScaleSheetLayoutView="90" workbookViewId="0">
      <selection activeCell="C96" sqref="C96"/>
    </sheetView>
  </sheetViews>
  <sheetFormatPr defaultRowHeight="12.75" x14ac:dyDescent="0.2"/>
  <cols>
    <col min="1" max="1" width="13.42578125" style="65" customWidth="1"/>
    <col min="2" max="2" width="9.7109375" style="65" customWidth="1"/>
    <col min="3" max="3" width="136.7109375" style="65" customWidth="1"/>
    <col min="4" max="4" width="25.140625" style="65" customWidth="1"/>
    <col min="5" max="5" width="23.85546875" style="65" customWidth="1"/>
    <col min="6" max="16384" width="9.140625" style="65"/>
  </cols>
  <sheetData>
    <row r="1" spans="1:5" x14ac:dyDescent="0.2">
      <c r="A1" s="71"/>
    </row>
    <row r="2" spans="1:5" ht="44.25" customHeight="1" x14ac:dyDescent="0.2">
      <c r="A2" s="243" t="s">
        <v>111</v>
      </c>
      <c r="B2" s="244"/>
      <c r="C2" s="244"/>
      <c r="D2" s="244"/>
      <c r="E2" s="244"/>
    </row>
    <row r="3" spans="1:5" ht="7.5" customHeight="1" x14ac:dyDescent="0.2">
      <c r="A3" s="1"/>
      <c r="B3" s="1"/>
      <c r="C3" s="1"/>
    </row>
    <row r="4" spans="1:5" ht="41.25" customHeight="1" thickBot="1" x14ac:dyDescent="0.25">
      <c r="A4" s="143" t="s">
        <v>100</v>
      </c>
      <c r="B4" s="242">
        <v>119</v>
      </c>
      <c r="C4" s="242"/>
    </row>
    <row r="5" spans="1:5" ht="11.25" customHeight="1" x14ac:dyDescent="0.2">
      <c r="A5" s="1"/>
      <c r="B5" s="225"/>
      <c r="C5" s="225"/>
    </row>
    <row r="6" spans="1:5" ht="50.25" customHeight="1" x14ac:dyDescent="0.2">
      <c r="A6" s="226" t="s">
        <v>101</v>
      </c>
      <c r="B6" s="226"/>
      <c r="C6" s="201" t="s">
        <v>235</v>
      </c>
    </row>
    <row r="7" spans="1:5" ht="9.75" customHeight="1" thickBot="1" x14ac:dyDescent="0.25">
      <c r="A7" s="243"/>
      <c r="B7" s="244"/>
      <c r="C7" s="244"/>
      <c r="D7" s="244"/>
      <c r="E7" s="244"/>
    </row>
    <row r="8" spans="1:5" ht="26.25" thickBot="1" x14ac:dyDescent="0.25">
      <c r="A8" s="148" t="s">
        <v>105</v>
      </c>
      <c r="B8" s="230" t="s">
        <v>87</v>
      </c>
      <c r="C8" s="231"/>
      <c r="D8" s="148" t="s">
        <v>88</v>
      </c>
      <c r="E8" s="148" t="s">
        <v>89</v>
      </c>
    </row>
    <row r="9" spans="1:5" ht="39" customHeight="1" thickBot="1" x14ac:dyDescent="0.25">
      <c r="A9" s="73">
        <v>1</v>
      </c>
      <c r="B9" s="232">
        <v>2</v>
      </c>
      <c r="C9" s="233"/>
      <c r="D9" s="144">
        <v>3</v>
      </c>
      <c r="E9" s="75">
        <v>4</v>
      </c>
    </row>
    <row r="10" spans="1:5" ht="31.5" customHeight="1" thickBot="1" x14ac:dyDescent="0.25">
      <c r="A10" s="150">
        <v>1</v>
      </c>
      <c r="B10" s="238" t="s">
        <v>112</v>
      </c>
      <c r="C10" s="239"/>
      <c r="D10" s="167" t="s">
        <v>13</v>
      </c>
      <c r="E10" s="184">
        <f>E12</f>
        <v>1713024.8115999999</v>
      </c>
    </row>
    <row r="11" spans="1:5" ht="19.5" customHeight="1" x14ac:dyDescent="0.2">
      <c r="A11" s="5"/>
      <c r="B11" s="1"/>
      <c r="C11" s="76" t="s">
        <v>60</v>
      </c>
      <c r="D11" s="36"/>
      <c r="E11" s="185"/>
    </row>
    <row r="12" spans="1:5" ht="20.25" customHeight="1" thickBot="1" x14ac:dyDescent="0.25">
      <c r="A12" s="150" t="s">
        <v>78</v>
      </c>
      <c r="B12" s="3"/>
      <c r="C12" s="145" t="s">
        <v>90</v>
      </c>
      <c r="D12" s="183">
        <v>2633843.7799999998</v>
      </c>
      <c r="E12" s="184">
        <f>D12*22/100+1133579.18</f>
        <v>1713024.8115999999</v>
      </c>
    </row>
    <row r="13" spans="1:5" ht="28.5" customHeight="1" thickBot="1" x14ac:dyDescent="0.25">
      <c r="A13" s="150" t="s">
        <v>80</v>
      </c>
      <c r="B13" s="3"/>
      <c r="C13" s="145" t="s">
        <v>91</v>
      </c>
      <c r="D13" s="167"/>
      <c r="E13" s="184"/>
    </row>
    <row r="14" spans="1:5" ht="26.25" customHeight="1" thickBot="1" x14ac:dyDescent="0.25">
      <c r="A14" s="150" t="s">
        <v>82</v>
      </c>
      <c r="B14" s="3"/>
      <c r="C14" s="145" t="s">
        <v>92</v>
      </c>
      <c r="D14" s="167"/>
      <c r="E14" s="184"/>
    </row>
    <row r="15" spans="1:5" ht="30.75" customHeight="1" thickBot="1" x14ac:dyDescent="0.25">
      <c r="A15" s="150">
        <v>2</v>
      </c>
      <c r="B15" s="240" t="s">
        <v>113</v>
      </c>
      <c r="C15" s="241"/>
      <c r="D15" s="167" t="s">
        <v>13</v>
      </c>
      <c r="E15" s="184">
        <f>E17+E19</f>
        <v>136649.15717999998</v>
      </c>
    </row>
    <row r="16" spans="1:5" ht="27.75" customHeight="1" x14ac:dyDescent="0.2">
      <c r="A16" s="5"/>
      <c r="B16" s="1"/>
      <c r="C16" s="76" t="s">
        <v>60</v>
      </c>
      <c r="D16" s="36"/>
      <c r="E16" s="185"/>
    </row>
    <row r="17" spans="1:5" ht="36" customHeight="1" thickBot="1" x14ac:dyDescent="0.25">
      <c r="A17" s="150" t="s">
        <v>84</v>
      </c>
      <c r="B17" s="3"/>
      <c r="C17" s="145" t="s">
        <v>93</v>
      </c>
      <c r="D17" s="167">
        <f>D12</f>
        <v>2633843.7799999998</v>
      </c>
      <c r="E17" s="184">
        <f>D17*2.9%+50000</f>
        <v>126381.46961999999</v>
      </c>
    </row>
    <row r="18" spans="1:5" ht="30.75" customHeight="1" thickBot="1" x14ac:dyDescent="0.25">
      <c r="A18" s="150" t="s">
        <v>85</v>
      </c>
      <c r="B18" s="3"/>
      <c r="C18" s="145" t="s">
        <v>94</v>
      </c>
      <c r="D18" s="167"/>
      <c r="E18" s="184"/>
    </row>
    <row r="19" spans="1:5" ht="33.75" customHeight="1" thickBot="1" x14ac:dyDescent="0.25">
      <c r="A19" s="150" t="s">
        <v>86</v>
      </c>
      <c r="B19" s="3"/>
      <c r="C19" s="145" t="s">
        <v>95</v>
      </c>
      <c r="D19" s="167">
        <f>D12</f>
        <v>2633843.7799999998</v>
      </c>
      <c r="E19" s="184">
        <f>D19*0.2%+5000</f>
        <v>10267.687559999998</v>
      </c>
    </row>
    <row r="20" spans="1:5" ht="33.75" customHeight="1" thickBot="1" x14ac:dyDescent="0.25">
      <c r="A20" s="150" t="s">
        <v>96</v>
      </c>
      <c r="B20" s="3"/>
      <c r="C20" s="145" t="s">
        <v>97</v>
      </c>
      <c r="D20" s="167"/>
      <c r="E20" s="184"/>
    </row>
    <row r="21" spans="1:5" ht="32.25" customHeight="1" thickBot="1" x14ac:dyDescent="0.25">
      <c r="A21" s="150" t="s">
        <v>98</v>
      </c>
      <c r="B21" s="3"/>
      <c r="C21" s="145" t="s">
        <v>97</v>
      </c>
      <c r="D21" s="167"/>
      <c r="E21" s="184"/>
    </row>
    <row r="22" spans="1:5" ht="13.5" thickBot="1" x14ac:dyDescent="0.25">
      <c r="A22" s="150">
        <v>3</v>
      </c>
      <c r="B22" s="240" t="s">
        <v>114</v>
      </c>
      <c r="C22" s="241"/>
      <c r="D22" s="167">
        <f>D12</f>
        <v>2633843.7799999998</v>
      </c>
      <c r="E22" s="184">
        <f>D22*5.1%+20000</f>
        <v>154326.03277999998</v>
      </c>
    </row>
    <row r="23" spans="1:5" ht="13.5" thickBot="1" x14ac:dyDescent="0.25">
      <c r="A23" s="8"/>
      <c r="B23" s="228" t="s">
        <v>103</v>
      </c>
      <c r="C23" s="229"/>
      <c r="D23" s="167" t="s">
        <v>13</v>
      </c>
      <c r="E23" s="184">
        <f>E10+E15+E22</f>
        <v>2004000.0015599998</v>
      </c>
    </row>
    <row r="25" spans="1:5" ht="9" customHeight="1" x14ac:dyDescent="0.2">
      <c r="A25" s="71"/>
    </row>
    <row r="26" spans="1:5" ht="24" customHeight="1" x14ac:dyDescent="0.2">
      <c r="A26" s="1"/>
      <c r="B26" s="1"/>
      <c r="C26" s="1"/>
    </row>
    <row r="27" spans="1:5" ht="34.5" customHeight="1" thickBot="1" x14ac:dyDescent="0.25">
      <c r="A27" s="143" t="s">
        <v>100</v>
      </c>
      <c r="B27" s="242">
        <v>119</v>
      </c>
      <c r="C27" s="242"/>
    </row>
    <row r="28" spans="1:5" ht="12" customHeight="1" x14ac:dyDescent="0.2">
      <c r="A28" s="1"/>
      <c r="B28" s="225"/>
      <c r="C28" s="225"/>
    </row>
    <row r="29" spans="1:5" ht="50.25" customHeight="1" thickBot="1" x14ac:dyDescent="0.25">
      <c r="A29" s="226" t="s">
        <v>101</v>
      </c>
      <c r="B29" s="226"/>
      <c r="C29" s="142" t="s">
        <v>115</v>
      </c>
    </row>
    <row r="30" spans="1:5" ht="48.75" customHeight="1" thickBot="1" x14ac:dyDescent="0.25">
      <c r="A30" s="148" t="s">
        <v>105</v>
      </c>
      <c r="B30" s="230" t="s">
        <v>87</v>
      </c>
      <c r="C30" s="231"/>
      <c r="D30" s="148" t="s">
        <v>88</v>
      </c>
      <c r="E30" s="148" t="s">
        <v>89</v>
      </c>
    </row>
    <row r="31" spans="1:5" ht="39" customHeight="1" thickBot="1" x14ac:dyDescent="0.25">
      <c r="A31" s="73">
        <v>1</v>
      </c>
      <c r="B31" s="232">
        <v>2</v>
      </c>
      <c r="C31" s="233"/>
      <c r="D31" s="144">
        <v>3</v>
      </c>
      <c r="E31" s="75">
        <v>4</v>
      </c>
    </row>
    <row r="32" spans="1:5" ht="33" customHeight="1" thickBot="1" x14ac:dyDescent="0.25">
      <c r="A32" s="150">
        <v>1</v>
      </c>
      <c r="B32" s="238" t="s">
        <v>112</v>
      </c>
      <c r="C32" s="239"/>
      <c r="D32" s="167" t="s">
        <v>13</v>
      </c>
      <c r="E32" s="130">
        <f>E34</f>
        <v>251023.08</v>
      </c>
    </row>
    <row r="33" spans="1:5" ht="19.5" customHeight="1" x14ac:dyDescent="0.2">
      <c r="A33" s="5"/>
      <c r="B33" s="1"/>
      <c r="C33" s="76" t="s">
        <v>60</v>
      </c>
      <c r="D33" s="36"/>
      <c r="E33" s="131"/>
    </row>
    <row r="34" spans="1:5" ht="20.25" customHeight="1" thickBot="1" x14ac:dyDescent="0.25">
      <c r="A34" s="150" t="s">
        <v>78</v>
      </c>
      <c r="B34" s="3"/>
      <c r="C34" s="145" t="s">
        <v>90</v>
      </c>
      <c r="D34" s="167">
        <v>1141014</v>
      </c>
      <c r="E34" s="130">
        <f>D34*22%</f>
        <v>251023.08</v>
      </c>
    </row>
    <row r="35" spans="1:5" ht="35.25" customHeight="1" thickBot="1" x14ac:dyDescent="0.25">
      <c r="A35" s="150" t="s">
        <v>80</v>
      </c>
      <c r="B35" s="3"/>
      <c r="C35" s="145" t="s">
        <v>91</v>
      </c>
      <c r="D35" s="167"/>
      <c r="E35" s="167"/>
    </row>
    <row r="36" spans="1:5" ht="20.25" customHeight="1" thickBot="1" x14ac:dyDescent="0.25">
      <c r="A36" s="150" t="s">
        <v>82</v>
      </c>
      <c r="B36" s="3"/>
      <c r="C36" s="145" t="s">
        <v>92</v>
      </c>
      <c r="D36" s="167"/>
      <c r="E36" s="130"/>
    </row>
    <row r="37" spans="1:5" ht="32.25" customHeight="1" thickBot="1" x14ac:dyDescent="0.25">
      <c r="A37" s="150">
        <v>2</v>
      </c>
      <c r="B37" s="240" t="s">
        <v>113</v>
      </c>
      <c r="C37" s="241"/>
      <c r="D37" s="167" t="s">
        <v>13</v>
      </c>
      <c r="E37" s="130">
        <f>E39+E41</f>
        <v>35371.433999999994</v>
      </c>
    </row>
    <row r="38" spans="1:5" ht="27" customHeight="1" x14ac:dyDescent="0.2">
      <c r="A38" s="5"/>
      <c r="B38" s="1"/>
      <c r="C38" s="76" t="s">
        <v>60</v>
      </c>
      <c r="D38" s="36"/>
      <c r="E38" s="131"/>
    </row>
    <row r="39" spans="1:5" ht="15.75" customHeight="1" thickBot="1" x14ac:dyDescent="0.25">
      <c r="A39" s="150" t="s">
        <v>84</v>
      </c>
      <c r="B39" s="3"/>
      <c r="C39" s="145" t="s">
        <v>93</v>
      </c>
      <c r="D39" s="167">
        <v>1141014</v>
      </c>
      <c r="E39" s="130">
        <f>D39*2.9%</f>
        <v>33089.405999999995</v>
      </c>
    </row>
    <row r="40" spans="1:5" ht="34.5" customHeight="1" thickBot="1" x14ac:dyDescent="0.25">
      <c r="A40" s="150" t="s">
        <v>85</v>
      </c>
      <c r="B40" s="3"/>
      <c r="C40" s="145" t="s">
        <v>94</v>
      </c>
      <c r="D40" s="167"/>
      <c r="E40" s="130"/>
    </row>
    <row r="41" spans="1:5" ht="36.75" customHeight="1" thickBot="1" x14ac:dyDescent="0.25">
      <c r="A41" s="150" t="s">
        <v>86</v>
      </c>
      <c r="B41" s="3"/>
      <c r="C41" s="145" t="s">
        <v>95</v>
      </c>
      <c r="D41" s="167">
        <v>1141014</v>
      </c>
      <c r="E41" s="130">
        <f>D41*0.2%</f>
        <v>2282.0280000000002</v>
      </c>
    </row>
    <row r="42" spans="1:5" ht="26.25" customHeight="1" thickBot="1" x14ac:dyDescent="0.25">
      <c r="A42" s="150" t="s">
        <v>96</v>
      </c>
      <c r="B42" s="3"/>
      <c r="C42" s="145" t="s">
        <v>97</v>
      </c>
      <c r="D42" s="167"/>
      <c r="E42" s="130"/>
    </row>
    <row r="43" spans="1:5" ht="34.5" customHeight="1" thickBot="1" x14ac:dyDescent="0.25">
      <c r="A43" s="150" t="s">
        <v>98</v>
      </c>
      <c r="B43" s="3"/>
      <c r="C43" s="145" t="s">
        <v>97</v>
      </c>
      <c r="D43" s="167"/>
      <c r="E43" s="130"/>
    </row>
    <row r="44" spans="1:5" ht="13.5" thickBot="1" x14ac:dyDescent="0.25">
      <c r="A44" s="150">
        <v>3</v>
      </c>
      <c r="B44" s="240" t="s">
        <v>114</v>
      </c>
      <c r="C44" s="241"/>
      <c r="D44" s="167">
        <v>1141014</v>
      </c>
      <c r="E44" s="130">
        <f>D44*5.1%</f>
        <v>58191.713999999993</v>
      </c>
    </row>
    <row r="45" spans="1:5" ht="13.5" thickBot="1" x14ac:dyDescent="0.25">
      <c r="A45" s="8"/>
      <c r="B45" s="228" t="s">
        <v>103</v>
      </c>
      <c r="C45" s="229"/>
      <c r="D45" s="167" t="s">
        <v>13</v>
      </c>
      <c r="E45" s="130">
        <f>E32+E37+E44</f>
        <v>344586.22799999994</v>
      </c>
    </row>
    <row r="47" spans="1:5" ht="38.25" customHeight="1" thickBot="1" x14ac:dyDescent="0.25">
      <c r="A47" s="143" t="s">
        <v>100</v>
      </c>
      <c r="B47" s="242">
        <v>119</v>
      </c>
      <c r="C47" s="242"/>
    </row>
    <row r="48" spans="1:5" ht="50.25" customHeight="1" thickBot="1" x14ac:dyDescent="0.25">
      <c r="A48" s="226" t="s">
        <v>101</v>
      </c>
      <c r="B48" s="226"/>
      <c r="C48" s="142" t="s">
        <v>159</v>
      </c>
    </row>
    <row r="49" spans="1:5" ht="9" customHeight="1" thickBot="1" x14ac:dyDescent="0.25">
      <c r="A49" s="1"/>
      <c r="B49" s="1"/>
      <c r="C49" s="1"/>
      <c r="D49" s="1"/>
      <c r="E49" s="1"/>
    </row>
    <row r="50" spans="1:5" ht="48.75" customHeight="1" thickBot="1" x14ac:dyDescent="0.25">
      <c r="A50" s="148" t="s">
        <v>105</v>
      </c>
      <c r="B50" s="230" t="s">
        <v>87</v>
      </c>
      <c r="C50" s="231"/>
      <c r="D50" s="148" t="s">
        <v>88</v>
      </c>
      <c r="E50" s="148" t="s">
        <v>89</v>
      </c>
    </row>
    <row r="51" spans="1:5" ht="39" customHeight="1" thickBot="1" x14ac:dyDescent="0.25">
      <c r="A51" s="73">
        <v>1</v>
      </c>
      <c r="B51" s="232">
        <v>2</v>
      </c>
      <c r="C51" s="233"/>
      <c r="D51" s="144">
        <v>3</v>
      </c>
      <c r="E51" s="75">
        <v>4</v>
      </c>
    </row>
    <row r="52" spans="1:5" ht="31.5" customHeight="1" thickBot="1" x14ac:dyDescent="0.25">
      <c r="A52" s="150">
        <v>1</v>
      </c>
      <c r="B52" s="238" t="s">
        <v>112</v>
      </c>
      <c r="C52" s="239"/>
      <c r="D52" s="167" t="s">
        <v>13</v>
      </c>
      <c r="E52" s="167">
        <f>E54</f>
        <v>220000</v>
      </c>
    </row>
    <row r="53" spans="1:5" ht="19.5" customHeight="1" x14ac:dyDescent="0.2">
      <c r="A53" s="5"/>
      <c r="B53" s="1"/>
      <c r="C53" s="76" t="s">
        <v>60</v>
      </c>
      <c r="D53" s="36"/>
      <c r="E53" s="36"/>
    </row>
    <row r="54" spans="1:5" ht="20.25" customHeight="1" thickBot="1" x14ac:dyDescent="0.25">
      <c r="A54" s="150" t="s">
        <v>78</v>
      </c>
      <c r="B54" s="3"/>
      <c r="C54" s="145" t="s">
        <v>90</v>
      </c>
      <c r="D54" s="167">
        <v>1000000</v>
      </c>
      <c r="E54" s="167">
        <f>D54*22%</f>
        <v>220000</v>
      </c>
    </row>
    <row r="55" spans="1:5" ht="31.5" customHeight="1" thickBot="1" x14ac:dyDescent="0.25">
      <c r="A55" s="150" t="s">
        <v>80</v>
      </c>
      <c r="B55" s="3"/>
      <c r="C55" s="145" t="s">
        <v>91</v>
      </c>
      <c r="D55" s="167"/>
      <c r="E55" s="167"/>
    </row>
    <row r="56" spans="1:5" ht="38.25" customHeight="1" thickBot="1" x14ac:dyDescent="0.25">
      <c r="A56" s="150" t="s">
        <v>82</v>
      </c>
      <c r="B56" s="3"/>
      <c r="C56" s="145" t="s">
        <v>92</v>
      </c>
      <c r="D56" s="167"/>
      <c r="E56" s="167"/>
    </row>
    <row r="57" spans="1:5" ht="33" customHeight="1" thickBot="1" x14ac:dyDescent="0.25">
      <c r="A57" s="150">
        <v>2</v>
      </c>
      <c r="B57" s="240" t="s">
        <v>113</v>
      </c>
      <c r="C57" s="241"/>
      <c r="D57" s="167" t="s">
        <v>13</v>
      </c>
      <c r="E57" s="167">
        <f>E59+E61</f>
        <v>30999.999999999996</v>
      </c>
    </row>
    <row r="58" spans="1:5" ht="31.5" customHeight="1" x14ac:dyDescent="0.2">
      <c r="A58" s="5"/>
      <c r="B58" s="1"/>
      <c r="C58" s="76" t="s">
        <v>60</v>
      </c>
      <c r="D58" s="36"/>
      <c r="E58" s="36"/>
    </row>
    <row r="59" spans="1:5" ht="33.75" customHeight="1" thickBot="1" x14ac:dyDescent="0.25">
      <c r="A59" s="150" t="s">
        <v>84</v>
      </c>
      <c r="B59" s="3"/>
      <c r="C59" s="145" t="s">
        <v>93</v>
      </c>
      <c r="D59" s="167">
        <v>1000000</v>
      </c>
      <c r="E59" s="167">
        <f>D59*2.9%</f>
        <v>28999.999999999996</v>
      </c>
    </row>
    <row r="60" spans="1:5" ht="53.25" customHeight="1" thickBot="1" x14ac:dyDescent="0.25">
      <c r="A60" s="150" t="s">
        <v>85</v>
      </c>
      <c r="B60" s="3"/>
      <c r="C60" s="145" t="s">
        <v>94</v>
      </c>
      <c r="D60" s="167"/>
      <c r="E60" s="167"/>
    </row>
    <row r="61" spans="1:5" ht="33" customHeight="1" thickBot="1" x14ac:dyDescent="0.25">
      <c r="A61" s="150" t="s">
        <v>86</v>
      </c>
      <c r="B61" s="3"/>
      <c r="C61" s="145" t="s">
        <v>95</v>
      </c>
      <c r="D61" s="167">
        <v>1000000</v>
      </c>
      <c r="E61" s="167">
        <f>D61*0.2%</f>
        <v>2000</v>
      </c>
    </row>
    <row r="62" spans="1:5" ht="34.5" customHeight="1" thickBot="1" x14ac:dyDescent="0.25">
      <c r="A62" s="150" t="s">
        <v>96</v>
      </c>
      <c r="B62" s="3"/>
      <c r="C62" s="145" t="s">
        <v>97</v>
      </c>
      <c r="D62" s="167"/>
      <c r="E62" s="167"/>
    </row>
    <row r="63" spans="1:5" ht="36" customHeight="1" thickBot="1" x14ac:dyDescent="0.25">
      <c r="A63" s="150" t="s">
        <v>98</v>
      </c>
      <c r="B63" s="3"/>
      <c r="C63" s="145" t="s">
        <v>97</v>
      </c>
      <c r="D63" s="167"/>
      <c r="E63" s="167"/>
    </row>
    <row r="64" spans="1:5" ht="13.5" thickBot="1" x14ac:dyDescent="0.25">
      <c r="A64" s="150">
        <v>3</v>
      </c>
      <c r="B64" s="240" t="s">
        <v>114</v>
      </c>
      <c r="C64" s="241"/>
      <c r="D64" s="167">
        <v>1000000</v>
      </c>
      <c r="E64" s="167">
        <f>D64*5.1%</f>
        <v>51000</v>
      </c>
    </row>
    <row r="65" spans="1:5" ht="13.5" thickBot="1" x14ac:dyDescent="0.25">
      <c r="A65" s="8"/>
      <c r="B65" s="228" t="s">
        <v>103</v>
      </c>
      <c r="C65" s="229"/>
      <c r="D65" s="167" t="s">
        <v>13</v>
      </c>
      <c r="E65" s="167">
        <f>E52+E57+E64</f>
        <v>302000</v>
      </c>
    </row>
    <row r="66" spans="1:5" ht="45.75" hidden="1" customHeight="1" x14ac:dyDescent="0.2"/>
    <row r="67" spans="1:5" hidden="1" x14ac:dyDescent="0.2">
      <c r="A67" s="66" t="s">
        <v>116</v>
      </c>
      <c r="B67" s="67"/>
      <c r="C67" s="68"/>
      <c r="D67" s="69"/>
      <c r="E67" s="67" t="s">
        <v>117</v>
      </c>
    </row>
    <row r="68" spans="1:5" hidden="1" x14ac:dyDescent="0.2">
      <c r="A68" s="66"/>
      <c r="B68" s="67"/>
      <c r="C68" s="70" t="s">
        <v>118</v>
      </c>
      <c r="D68" s="69"/>
      <c r="E68" s="67"/>
    </row>
    <row r="69" spans="1:5" hidden="1" x14ac:dyDescent="0.2">
      <c r="A69" s="66" t="s">
        <v>119</v>
      </c>
      <c r="B69" s="67"/>
      <c r="C69" s="68"/>
      <c r="D69" s="69"/>
      <c r="E69" s="67" t="s">
        <v>148</v>
      </c>
    </row>
    <row r="70" spans="1:5" hidden="1" x14ac:dyDescent="0.2">
      <c r="A70" s="66"/>
      <c r="B70" s="67"/>
      <c r="C70" s="70" t="s">
        <v>118</v>
      </c>
      <c r="D70" s="69"/>
      <c r="E70" s="67"/>
    </row>
    <row r="71" spans="1:5" hidden="1" x14ac:dyDescent="0.2">
      <c r="A71" s="66" t="s">
        <v>120</v>
      </c>
      <c r="B71" s="67"/>
      <c r="C71" s="68"/>
      <c r="D71" s="69"/>
      <c r="E71" s="67" t="s">
        <v>148</v>
      </c>
    </row>
    <row r="72" spans="1:5" x14ac:dyDescent="0.2">
      <c r="A72" s="66"/>
      <c r="B72" s="67"/>
      <c r="C72" s="70" t="s">
        <v>118</v>
      </c>
      <c r="D72" s="69"/>
      <c r="E72" s="67"/>
    </row>
    <row r="74" spans="1:5" ht="9" customHeight="1" x14ac:dyDescent="0.2">
      <c r="A74" s="71"/>
    </row>
    <row r="75" spans="1:5" ht="21.75" hidden="1" customHeight="1" x14ac:dyDescent="0.2">
      <c r="A75" s="1"/>
      <c r="B75" s="1"/>
      <c r="C75" s="1"/>
    </row>
    <row r="76" spans="1:5" ht="45.75" hidden="1" customHeight="1" x14ac:dyDescent="0.2"/>
    <row r="77" spans="1:5" hidden="1" x14ac:dyDescent="0.2">
      <c r="A77" s="66" t="s">
        <v>116</v>
      </c>
      <c r="B77" s="67"/>
      <c r="C77" s="68"/>
      <c r="D77" s="69"/>
      <c r="E77" s="67" t="s">
        <v>117</v>
      </c>
    </row>
    <row r="78" spans="1:5" hidden="1" x14ac:dyDescent="0.2">
      <c r="A78" s="66"/>
      <c r="B78" s="67"/>
      <c r="C78" s="70" t="s">
        <v>118</v>
      </c>
      <c r="D78" s="69"/>
      <c r="E78" s="67"/>
    </row>
    <row r="79" spans="1:5" hidden="1" x14ac:dyDescent="0.2">
      <c r="A79" s="66" t="s">
        <v>119</v>
      </c>
      <c r="B79" s="67"/>
      <c r="C79" s="68"/>
      <c r="D79" s="69"/>
      <c r="E79" s="67" t="s">
        <v>148</v>
      </c>
    </row>
    <row r="80" spans="1:5" hidden="1" x14ac:dyDescent="0.2">
      <c r="A80" s="66"/>
      <c r="B80" s="67"/>
      <c r="C80" s="70" t="s">
        <v>118</v>
      </c>
      <c r="D80" s="69"/>
      <c r="E80" s="67"/>
    </row>
    <row r="81" spans="1:7" hidden="1" x14ac:dyDescent="0.2">
      <c r="A81" s="66" t="s">
        <v>120</v>
      </c>
      <c r="B81" s="67"/>
      <c r="C81" s="68"/>
      <c r="D81" s="69"/>
      <c r="E81" s="67" t="s">
        <v>148</v>
      </c>
    </row>
    <row r="82" spans="1:7" hidden="1" x14ac:dyDescent="0.2">
      <c r="A82" s="66"/>
      <c r="B82" s="67"/>
      <c r="C82" s="70" t="s">
        <v>118</v>
      </c>
      <c r="D82" s="69"/>
      <c r="E82" s="67"/>
    </row>
    <row r="85" spans="1:7" ht="15.75" x14ac:dyDescent="0.25">
      <c r="A85" s="125" t="s">
        <v>116</v>
      </c>
      <c r="B85" s="125"/>
      <c r="C85" s="126"/>
      <c r="D85" s="127"/>
      <c r="E85" s="125" t="s">
        <v>189</v>
      </c>
      <c r="F85" s="125"/>
      <c r="G85" s="125"/>
    </row>
    <row r="86" spans="1:7" ht="15.75" x14ac:dyDescent="0.25">
      <c r="A86" s="125"/>
      <c r="B86" s="125"/>
      <c r="C86" s="128" t="s">
        <v>118</v>
      </c>
      <c r="D86" s="127"/>
      <c r="E86" s="125"/>
      <c r="F86" s="125"/>
      <c r="G86" s="125"/>
    </row>
    <row r="87" spans="1:7" ht="15.75" x14ac:dyDescent="0.25">
      <c r="A87" s="125" t="s">
        <v>119</v>
      </c>
      <c r="B87" s="125"/>
      <c r="C87" s="126"/>
      <c r="D87" s="127"/>
      <c r="E87" s="125" t="s">
        <v>190</v>
      </c>
      <c r="F87" s="125"/>
      <c r="G87" s="125"/>
    </row>
    <row r="88" spans="1:7" ht="15.75" x14ac:dyDescent="0.25">
      <c r="A88" s="125"/>
      <c r="B88" s="125"/>
      <c r="C88" s="128" t="s">
        <v>118</v>
      </c>
      <c r="D88" s="127"/>
      <c r="E88" s="125"/>
      <c r="F88" s="125"/>
      <c r="G88" s="125"/>
    </row>
    <row r="89" spans="1:7" ht="15.75" x14ac:dyDescent="0.25">
      <c r="A89" s="125" t="s">
        <v>120</v>
      </c>
      <c r="B89" s="125"/>
      <c r="C89" s="126"/>
      <c r="D89" s="127"/>
      <c r="E89" s="125" t="s">
        <v>190</v>
      </c>
      <c r="F89" s="125"/>
      <c r="G89" s="125"/>
    </row>
    <row r="90" spans="1:7" ht="15.75" x14ac:dyDescent="0.25">
      <c r="A90" s="125"/>
      <c r="B90" s="125"/>
      <c r="C90" s="128" t="s">
        <v>118</v>
      </c>
      <c r="D90" s="125"/>
      <c r="E90" s="125"/>
      <c r="F90" s="125"/>
      <c r="G90" s="125"/>
    </row>
  </sheetData>
  <mergeCells count="28">
    <mergeCell ref="A2:E2"/>
    <mergeCell ref="B4:C4"/>
    <mergeCell ref="B5:C5"/>
    <mergeCell ref="B57:C57"/>
    <mergeCell ref="B64:C64"/>
    <mergeCell ref="A48:B48"/>
    <mergeCell ref="B50:C50"/>
    <mergeCell ref="B51:C51"/>
    <mergeCell ref="B52:C52"/>
    <mergeCell ref="B31:C31"/>
    <mergeCell ref="B32:C32"/>
    <mergeCell ref="B37:C37"/>
    <mergeCell ref="B44:C44"/>
    <mergeCell ref="B45:C45"/>
    <mergeCell ref="B65:C65"/>
    <mergeCell ref="A6:B6"/>
    <mergeCell ref="B47:C47"/>
    <mergeCell ref="A7:E7"/>
    <mergeCell ref="B27:C27"/>
    <mergeCell ref="B28:C28"/>
    <mergeCell ref="A29:B29"/>
    <mergeCell ref="B30:C30"/>
    <mergeCell ref="B9:C9"/>
    <mergeCell ref="B10:C10"/>
    <mergeCell ref="B15:C15"/>
    <mergeCell ref="B22:C22"/>
    <mergeCell ref="B23:C23"/>
    <mergeCell ref="B8:C8"/>
  </mergeCells>
  <pageMargins left="0.78740157480314965" right="0" top="0" bottom="0" header="0" footer="0"/>
  <pageSetup paperSize="9" scale="42" orientation="portrait" r:id="rId1"/>
  <rowBreaks count="2" manualBreakCount="2">
    <brk id="23" max="16383" man="1"/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AC6D-A1B9-4729-AB8A-EBBA7C71F01D}">
  <dimension ref="A1:G91"/>
  <sheetViews>
    <sheetView view="pageBreakPreview" zoomScale="60" zoomScaleNormal="100" workbookViewId="0">
      <selection activeCell="C29" sqref="C29"/>
    </sheetView>
  </sheetViews>
  <sheetFormatPr defaultRowHeight="12.75" x14ac:dyDescent="0.2"/>
  <cols>
    <col min="1" max="1" width="13.42578125" style="65" customWidth="1"/>
    <col min="2" max="2" width="9.7109375" style="65" customWidth="1"/>
    <col min="3" max="3" width="136.7109375" style="65" customWidth="1"/>
    <col min="4" max="4" width="25.140625" style="65" customWidth="1"/>
    <col min="5" max="5" width="23.85546875" style="65" customWidth="1"/>
    <col min="6" max="16384" width="9.140625" style="65"/>
  </cols>
  <sheetData>
    <row r="1" spans="1:5" x14ac:dyDescent="0.2">
      <c r="A1" s="71"/>
    </row>
    <row r="2" spans="1:5" ht="44.25" customHeight="1" x14ac:dyDescent="0.2">
      <c r="A2" s="243" t="s">
        <v>111</v>
      </c>
      <c r="B2" s="244"/>
      <c r="C2" s="244"/>
      <c r="D2" s="244"/>
      <c r="E2" s="244"/>
    </row>
    <row r="3" spans="1:5" ht="7.5" customHeight="1" x14ac:dyDescent="0.2">
      <c r="A3" s="1"/>
      <c r="B3" s="1"/>
      <c r="C3" s="1"/>
    </row>
    <row r="4" spans="1:5" ht="41.25" customHeight="1" thickBot="1" x14ac:dyDescent="0.25">
      <c r="A4" s="143" t="s">
        <v>100</v>
      </c>
      <c r="B4" s="242">
        <v>119</v>
      </c>
      <c r="C4" s="242"/>
    </row>
    <row r="5" spans="1:5" ht="11.25" customHeight="1" x14ac:dyDescent="0.2">
      <c r="A5" s="1"/>
      <c r="B5" s="225"/>
      <c r="C5" s="225"/>
    </row>
    <row r="6" spans="1:5" ht="50.25" customHeight="1" thickBot="1" x14ac:dyDescent="0.25">
      <c r="A6" s="226" t="s">
        <v>101</v>
      </c>
      <c r="B6" s="226"/>
      <c r="C6" s="142" t="s">
        <v>213</v>
      </c>
    </row>
    <row r="7" spans="1:5" ht="9.75" customHeight="1" thickBot="1" x14ac:dyDescent="0.25">
      <c r="A7" s="243"/>
      <c r="B7" s="244"/>
      <c r="C7" s="244"/>
      <c r="D7" s="244"/>
      <c r="E7" s="244"/>
    </row>
    <row r="8" spans="1:5" ht="26.25" thickBot="1" x14ac:dyDescent="0.25">
      <c r="A8" s="148" t="s">
        <v>105</v>
      </c>
      <c r="B8" s="230" t="s">
        <v>87</v>
      </c>
      <c r="C8" s="231"/>
      <c r="D8" s="148" t="s">
        <v>88</v>
      </c>
      <c r="E8" s="148" t="s">
        <v>89</v>
      </c>
    </row>
    <row r="9" spans="1:5" ht="39" customHeight="1" thickBot="1" x14ac:dyDescent="0.25">
      <c r="A9" s="73">
        <v>1</v>
      </c>
      <c r="B9" s="232">
        <v>2</v>
      </c>
      <c r="C9" s="233"/>
      <c r="D9" s="144">
        <v>3</v>
      </c>
      <c r="E9" s="75">
        <v>4</v>
      </c>
    </row>
    <row r="10" spans="1:5" ht="31.5" customHeight="1" thickBot="1" x14ac:dyDescent="0.25">
      <c r="A10" s="150">
        <v>1</v>
      </c>
      <c r="B10" s="238" t="s">
        <v>112</v>
      </c>
      <c r="C10" s="239"/>
      <c r="D10" s="167" t="s">
        <v>13</v>
      </c>
      <c r="E10" s="184">
        <f>E12</f>
        <v>74414.746999999988</v>
      </c>
    </row>
    <row r="11" spans="1:5" ht="19.5" customHeight="1" x14ac:dyDescent="0.2">
      <c r="A11" s="5"/>
      <c r="B11" s="1"/>
      <c r="C11" s="76" t="s">
        <v>60</v>
      </c>
      <c r="D11" s="36"/>
      <c r="E11" s="185"/>
    </row>
    <row r="12" spans="1:5" ht="20.25" customHeight="1" thickBot="1" x14ac:dyDescent="0.25">
      <c r="A12" s="150" t="s">
        <v>78</v>
      </c>
      <c r="B12" s="3"/>
      <c r="C12" s="145" t="s">
        <v>90</v>
      </c>
      <c r="D12" s="167">
        <v>338248.85</v>
      </c>
      <c r="E12" s="184">
        <f>(D12*22%)</f>
        <v>74414.746999999988</v>
      </c>
    </row>
    <row r="13" spans="1:5" ht="28.5" customHeight="1" thickBot="1" x14ac:dyDescent="0.25">
      <c r="A13" s="150" t="s">
        <v>80</v>
      </c>
      <c r="B13" s="3"/>
      <c r="C13" s="145" t="s">
        <v>91</v>
      </c>
      <c r="D13" s="167"/>
      <c r="E13" s="184"/>
    </row>
    <row r="14" spans="1:5" ht="26.25" customHeight="1" thickBot="1" x14ac:dyDescent="0.25">
      <c r="A14" s="150" t="s">
        <v>82</v>
      </c>
      <c r="B14" s="3"/>
      <c r="C14" s="145" t="s">
        <v>92</v>
      </c>
      <c r="D14" s="167"/>
      <c r="E14" s="184"/>
    </row>
    <row r="15" spans="1:5" ht="30.75" customHeight="1" thickBot="1" x14ac:dyDescent="0.25">
      <c r="A15" s="150">
        <v>2</v>
      </c>
      <c r="B15" s="240" t="s">
        <v>113</v>
      </c>
      <c r="C15" s="241"/>
      <c r="D15" s="167" t="s">
        <v>13</v>
      </c>
      <c r="E15" s="184">
        <f>E17+E19</f>
        <v>10485.714349999998</v>
      </c>
    </row>
    <row r="16" spans="1:5" ht="27.75" customHeight="1" x14ac:dyDescent="0.2">
      <c r="A16" s="5"/>
      <c r="B16" s="1"/>
      <c r="C16" s="76" t="s">
        <v>60</v>
      </c>
      <c r="D16" s="36"/>
      <c r="E16" s="185"/>
    </row>
    <row r="17" spans="1:5" ht="36" customHeight="1" thickBot="1" x14ac:dyDescent="0.25">
      <c r="A17" s="150" t="s">
        <v>84</v>
      </c>
      <c r="B17" s="3"/>
      <c r="C17" s="145" t="s">
        <v>93</v>
      </c>
      <c r="D17" s="167">
        <f>D12</f>
        <v>338248.85</v>
      </c>
      <c r="E17" s="184">
        <f>D17*2.9%</f>
        <v>9809.2166499999985</v>
      </c>
    </row>
    <row r="18" spans="1:5" ht="30.75" customHeight="1" thickBot="1" x14ac:dyDescent="0.25">
      <c r="A18" s="150" t="s">
        <v>85</v>
      </c>
      <c r="B18" s="3"/>
      <c r="C18" s="145" t="s">
        <v>94</v>
      </c>
      <c r="D18" s="167"/>
      <c r="E18" s="184"/>
    </row>
    <row r="19" spans="1:5" ht="33.75" customHeight="1" thickBot="1" x14ac:dyDescent="0.25">
      <c r="A19" s="150" t="s">
        <v>86</v>
      </c>
      <c r="B19" s="3"/>
      <c r="C19" s="145" t="s">
        <v>95</v>
      </c>
      <c r="D19" s="167">
        <f>D12</f>
        <v>338248.85</v>
      </c>
      <c r="E19" s="184">
        <f>D19*0.2%</f>
        <v>676.49770000000001</v>
      </c>
    </row>
    <row r="20" spans="1:5" ht="33.75" customHeight="1" thickBot="1" x14ac:dyDescent="0.25">
      <c r="A20" s="150" t="s">
        <v>96</v>
      </c>
      <c r="B20" s="3"/>
      <c r="C20" s="145" t="s">
        <v>97</v>
      </c>
      <c r="D20" s="167"/>
      <c r="E20" s="184"/>
    </row>
    <row r="21" spans="1:5" ht="32.25" customHeight="1" thickBot="1" x14ac:dyDescent="0.25">
      <c r="A21" s="150" t="s">
        <v>98</v>
      </c>
      <c r="B21" s="3"/>
      <c r="C21" s="145" t="s">
        <v>97</v>
      </c>
      <c r="D21" s="167"/>
      <c r="E21" s="184"/>
    </row>
    <row r="22" spans="1:5" ht="13.5" thickBot="1" x14ac:dyDescent="0.25">
      <c r="A22" s="150">
        <v>3</v>
      </c>
      <c r="B22" s="240" t="s">
        <v>114</v>
      </c>
      <c r="C22" s="241"/>
      <c r="D22" s="167">
        <f>D12</f>
        <v>338248.85</v>
      </c>
      <c r="E22" s="184">
        <f>D22*5.1%</f>
        <v>17250.691349999997</v>
      </c>
    </row>
    <row r="23" spans="1:5" ht="13.5" thickBot="1" x14ac:dyDescent="0.25">
      <c r="A23" s="8"/>
      <c r="B23" s="228" t="s">
        <v>103</v>
      </c>
      <c r="C23" s="229"/>
      <c r="D23" s="167" t="s">
        <v>13</v>
      </c>
      <c r="E23" s="184">
        <f>E10+E15+E22</f>
        <v>102151.15269999998</v>
      </c>
    </row>
    <row r="25" spans="1:5" ht="9" customHeight="1" x14ac:dyDescent="0.2">
      <c r="A25" s="71"/>
    </row>
    <row r="26" spans="1:5" ht="24" customHeight="1" x14ac:dyDescent="0.2">
      <c r="A26" s="1"/>
      <c r="B26" s="1"/>
      <c r="C26" s="1"/>
    </row>
    <row r="27" spans="1:5" ht="34.5" customHeight="1" thickBot="1" x14ac:dyDescent="0.25">
      <c r="A27" s="143" t="s">
        <v>100</v>
      </c>
      <c r="B27" s="242">
        <v>119</v>
      </c>
      <c r="C27" s="242"/>
    </row>
    <row r="28" spans="1:5" ht="12" customHeight="1" x14ac:dyDescent="0.2">
      <c r="A28" s="1"/>
      <c r="B28" s="225"/>
      <c r="C28" s="225"/>
    </row>
    <row r="29" spans="1:5" ht="50.25" customHeight="1" thickBot="1" x14ac:dyDescent="0.25">
      <c r="A29" s="226" t="s">
        <v>101</v>
      </c>
      <c r="B29" s="226"/>
      <c r="C29" s="142" t="s">
        <v>115</v>
      </c>
    </row>
    <row r="30" spans="1:5" ht="48.75" customHeight="1" thickBot="1" x14ac:dyDescent="0.25">
      <c r="A30" s="148" t="s">
        <v>105</v>
      </c>
      <c r="B30" s="230" t="s">
        <v>87</v>
      </c>
      <c r="C30" s="231"/>
      <c r="D30" s="148" t="s">
        <v>88</v>
      </c>
      <c r="E30" s="148" t="s">
        <v>89</v>
      </c>
    </row>
    <row r="31" spans="1:5" ht="39" customHeight="1" thickBot="1" x14ac:dyDescent="0.25">
      <c r="A31" s="73">
        <v>1</v>
      </c>
      <c r="B31" s="232">
        <v>2</v>
      </c>
      <c r="C31" s="233"/>
      <c r="D31" s="144">
        <v>3</v>
      </c>
      <c r="E31" s="75">
        <v>4</v>
      </c>
    </row>
    <row r="32" spans="1:5" ht="33" customHeight="1" thickBot="1" x14ac:dyDescent="0.25">
      <c r="A32" s="150">
        <v>1</v>
      </c>
      <c r="B32" s="238" t="s">
        <v>112</v>
      </c>
      <c r="C32" s="239"/>
      <c r="D32" s="167" t="s">
        <v>13</v>
      </c>
      <c r="E32" s="130">
        <f>E34</f>
        <v>251023.08</v>
      </c>
    </row>
    <row r="33" spans="1:5" ht="19.5" customHeight="1" x14ac:dyDescent="0.2">
      <c r="A33" s="5"/>
      <c r="B33" s="1"/>
      <c r="C33" s="76" t="s">
        <v>60</v>
      </c>
      <c r="D33" s="36"/>
      <c r="E33" s="131"/>
    </row>
    <row r="34" spans="1:5" ht="20.25" customHeight="1" thickBot="1" x14ac:dyDescent="0.25">
      <c r="A34" s="150" t="s">
        <v>78</v>
      </c>
      <c r="B34" s="3"/>
      <c r="C34" s="145" t="s">
        <v>90</v>
      </c>
      <c r="D34" s="167">
        <v>1141014</v>
      </c>
      <c r="E34" s="130">
        <f>D34*22%</f>
        <v>251023.08</v>
      </c>
    </row>
    <row r="35" spans="1:5" ht="35.25" customHeight="1" thickBot="1" x14ac:dyDescent="0.25">
      <c r="A35" s="150" t="s">
        <v>80</v>
      </c>
      <c r="B35" s="3"/>
      <c r="C35" s="145" t="s">
        <v>91</v>
      </c>
      <c r="D35" s="167"/>
      <c r="E35" s="167"/>
    </row>
    <row r="36" spans="1:5" ht="20.25" customHeight="1" thickBot="1" x14ac:dyDescent="0.25">
      <c r="A36" s="150" t="s">
        <v>82</v>
      </c>
      <c r="B36" s="3"/>
      <c r="C36" s="145" t="s">
        <v>92</v>
      </c>
      <c r="D36" s="167"/>
      <c r="E36" s="130"/>
    </row>
    <row r="37" spans="1:5" ht="32.25" customHeight="1" thickBot="1" x14ac:dyDescent="0.25">
      <c r="A37" s="150">
        <v>2</v>
      </c>
      <c r="B37" s="240" t="s">
        <v>113</v>
      </c>
      <c r="C37" s="241"/>
      <c r="D37" s="167" t="s">
        <v>13</v>
      </c>
      <c r="E37" s="130">
        <f>E39+E41</f>
        <v>35371.433999999994</v>
      </c>
    </row>
    <row r="38" spans="1:5" ht="27" customHeight="1" x14ac:dyDescent="0.2">
      <c r="A38" s="5"/>
      <c r="B38" s="1"/>
      <c r="C38" s="76" t="s">
        <v>60</v>
      </c>
      <c r="D38" s="36"/>
      <c r="E38" s="131"/>
    </row>
    <row r="39" spans="1:5" ht="15.75" customHeight="1" thickBot="1" x14ac:dyDescent="0.25">
      <c r="A39" s="150" t="s">
        <v>84</v>
      </c>
      <c r="B39" s="3"/>
      <c r="C39" s="145" t="s">
        <v>93</v>
      </c>
      <c r="D39" s="167">
        <v>1141014</v>
      </c>
      <c r="E39" s="130">
        <f>D39*2.9%</f>
        <v>33089.405999999995</v>
      </c>
    </row>
    <row r="40" spans="1:5" ht="34.5" customHeight="1" thickBot="1" x14ac:dyDescent="0.25">
      <c r="A40" s="150" t="s">
        <v>85</v>
      </c>
      <c r="B40" s="3"/>
      <c r="C40" s="145" t="s">
        <v>94</v>
      </c>
      <c r="D40" s="167"/>
      <c r="E40" s="130"/>
    </row>
    <row r="41" spans="1:5" ht="36.75" customHeight="1" thickBot="1" x14ac:dyDescent="0.25">
      <c r="A41" s="150" t="s">
        <v>86</v>
      </c>
      <c r="B41" s="3"/>
      <c r="C41" s="145" t="s">
        <v>95</v>
      </c>
      <c r="D41" s="167">
        <v>1141014</v>
      </c>
      <c r="E41" s="130">
        <f>D41*0.2%</f>
        <v>2282.0280000000002</v>
      </c>
    </row>
    <row r="42" spans="1:5" ht="26.25" customHeight="1" thickBot="1" x14ac:dyDescent="0.25">
      <c r="A42" s="150" t="s">
        <v>96</v>
      </c>
      <c r="B42" s="3"/>
      <c r="C42" s="145" t="s">
        <v>97</v>
      </c>
      <c r="D42" s="167"/>
      <c r="E42" s="130"/>
    </row>
    <row r="43" spans="1:5" ht="34.5" customHeight="1" thickBot="1" x14ac:dyDescent="0.25">
      <c r="A43" s="150" t="s">
        <v>98</v>
      </c>
      <c r="B43" s="3"/>
      <c r="C43" s="145" t="s">
        <v>97</v>
      </c>
      <c r="D43" s="167"/>
      <c r="E43" s="130"/>
    </row>
    <row r="44" spans="1:5" ht="13.5" thickBot="1" x14ac:dyDescent="0.25">
      <c r="A44" s="150">
        <v>3</v>
      </c>
      <c r="B44" s="240" t="s">
        <v>114</v>
      </c>
      <c r="C44" s="241"/>
      <c r="D44" s="167">
        <v>1141014</v>
      </c>
      <c r="E44" s="130">
        <f>D44*5.1%</f>
        <v>58191.713999999993</v>
      </c>
    </row>
    <row r="45" spans="1:5" ht="13.5" thickBot="1" x14ac:dyDescent="0.25">
      <c r="A45" s="8"/>
      <c r="B45" s="228" t="s">
        <v>103</v>
      </c>
      <c r="C45" s="229"/>
      <c r="D45" s="167" t="s">
        <v>13</v>
      </c>
      <c r="E45" s="130">
        <f>E32+E37+E44</f>
        <v>344586.22799999994</v>
      </c>
    </row>
    <row r="47" spans="1:5" ht="38.25" customHeight="1" thickBot="1" x14ac:dyDescent="0.25">
      <c r="A47" s="143" t="s">
        <v>100</v>
      </c>
      <c r="B47" s="242">
        <v>119</v>
      </c>
      <c r="C47" s="242"/>
    </row>
    <row r="48" spans="1:5" ht="50.25" customHeight="1" thickBot="1" x14ac:dyDescent="0.25">
      <c r="A48" s="226" t="s">
        <v>101</v>
      </c>
      <c r="B48" s="226"/>
      <c r="C48" s="142" t="s">
        <v>159</v>
      </c>
    </row>
    <row r="49" spans="1:5" ht="9" customHeight="1" thickBot="1" x14ac:dyDescent="0.25">
      <c r="A49" s="1"/>
      <c r="B49" s="1"/>
      <c r="C49" s="1"/>
      <c r="D49" s="1"/>
      <c r="E49" s="1"/>
    </row>
    <row r="50" spans="1:5" ht="48.75" customHeight="1" thickBot="1" x14ac:dyDescent="0.25">
      <c r="A50" s="148" t="s">
        <v>105</v>
      </c>
      <c r="B50" s="230" t="s">
        <v>87</v>
      </c>
      <c r="C50" s="231"/>
      <c r="D50" s="148" t="s">
        <v>88</v>
      </c>
      <c r="E50" s="148" t="s">
        <v>89</v>
      </c>
    </row>
    <row r="51" spans="1:5" ht="39" customHeight="1" thickBot="1" x14ac:dyDescent="0.25">
      <c r="A51" s="73">
        <v>1</v>
      </c>
      <c r="B51" s="232">
        <v>2</v>
      </c>
      <c r="C51" s="233"/>
      <c r="D51" s="144">
        <v>3</v>
      </c>
      <c r="E51" s="75">
        <v>4</v>
      </c>
    </row>
    <row r="52" spans="1:5" ht="31.5" customHeight="1" thickBot="1" x14ac:dyDescent="0.25">
      <c r="A52" s="150">
        <v>1</v>
      </c>
      <c r="B52" s="238" t="s">
        <v>112</v>
      </c>
      <c r="C52" s="239"/>
      <c r="D52" s="167" t="s">
        <v>13</v>
      </c>
      <c r="E52" s="167">
        <f>E54</f>
        <v>220000</v>
      </c>
    </row>
    <row r="53" spans="1:5" ht="19.5" customHeight="1" x14ac:dyDescent="0.2">
      <c r="A53" s="5"/>
      <c r="B53" s="1"/>
      <c r="C53" s="76" t="s">
        <v>60</v>
      </c>
      <c r="D53" s="36"/>
      <c r="E53" s="36"/>
    </row>
    <row r="54" spans="1:5" ht="20.25" customHeight="1" thickBot="1" x14ac:dyDescent="0.25">
      <c r="A54" s="150" t="s">
        <v>78</v>
      </c>
      <c r="B54" s="3"/>
      <c r="C54" s="145" t="s">
        <v>90</v>
      </c>
      <c r="D54" s="167">
        <v>1000000</v>
      </c>
      <c r="E54" s="167">
        <f>D54*22%</f>
        <v>220000</v>
      </c>
    </row>
    <row r="55" spans="1:5" ht="31.5" customHeight="1" thickBot="1" x14ac:dyDescent="0.25">
      <c r="A55" s="150" t="s">
        <v>80</v>
      </c>
      <c r="B55" s="3"/>
      <c r="C55" s="145" t="s">
        <v>91</v>
      </c>
      <c r="D55" s="167"/>
      <c r="E55" s="167"/>
    </row>
    <row r="56" spans="1:5" ht="38.25" customHeight="1" thickBot="1" x14ac:dyDescent="0.25">
      <c r="A56" s="150" t="s">
        <v>82</v>
      </c>
      <c r="B56" s="3"/>
      <c r="C56" s="145" t="s">
        <v>92</v>
      </c>
      <c r="D56" s="167"/>
      <c r="E56" s="167"/>
    </row>
    <row r="57" spans="1:5" ht="33" customHeight="1" thickBot="1" x14ac:dyDescent="0.25">
      <c r="A57" s="150">
        <v>2</v>
      </c>
      <c r="B57" s="240" t="s">
        <v>113</v>
      </c>
      <c r="C57" s="241"/>
      <c r="D57" s="167" t="s">
        <v>13</v>
      </c>
      <c r="E57" s="167">
        <f>E59+E61</f>
        <v>30999.999999999996</v>
      </c>
    </row>
    <row r="58" spans="1:5" ht="31.5" customHeight="1" x14ac:dyDescent="0.2">
      <c r="A58" s="5"/>
      <c r="B58" s="1"/>
      <c r="C58" s="76" t="s">
        <v>60</v>
      </c>
      <c r="D58" s="36"/>
      <c r="E58" s="36"/>
    </row>
    <row r="59" spans="1:5" ht="33.75" customHeight="1" thickBot="1" x14ac:dyDescent="0.25">
      <c r="A59" s="150" t="s">
        <v>84</v>
      </c>
      <c r="B59" s="3"/>
      <c r="C59" s="145" t="s">
        <v>93</v>
      </c>
      <c r="D59" s="167">
        <v>1000000</v>
      </c>
      <c r="E59" s="167">
        <f>D59*2.9%</f>
        <v>28999.999999999996</v>
      </c>
    </row>
    <row r="60" spans="1:5" ht="53.25" customHeight="1" thickBot="1" x14ac:dyDescent="0.25">
      <c r="A60" s="150" t="s">
        <v>85</v>
      </c>
      <c r="B60" s="3"/>
      <c r="C60" s="145" t="s">
        <v>94</v>
      </c>
      <c r="D60" s="167"/>
      <c r="E60" s="167"/>
    </row>
    <row r="61" spans="1:5" ht="33" customHeight="1" thickBot="1" x14ac:dyDescent="0.25">
      <c r="A61" s="150" t="s">
        <v>86</v>
      </c>
      <c r="B61" s="3"/>
      <c r="C61" s="145" t="s">
        <v>95</v>
      </c>
      <c r="D61" s="167">
        <v>1000000</v>
      </c>
      <c r="E61" s="167">
        <f>D61*0.2%</f>
        <v>2000</v>
      </c>
    </row>
    <row r="62" spans="1:5" ht="34.5" customHeight="1" thickBot="1" x14ac:dyDescent="0.25">
      <c r="A62" s="150" t="s">
        <v>96</v>
      </c>
      <c r="B62" s="3"/>
      <c r="C62" s="145" t="s">
        <v>97</v>
      </c>
      <c r="D62" s="167"/>
      <c r="E62" s="167"/>
    </row>
    <row r="63" spans="1:5" ht="36" customHeight="1" thickBot="1" x14ac:dyDescent="0.25">
      <c r="A63" s="150" t="s">
        <v>98</v>
      </c>
      <c r="B63" s="3"/>
      <c r="C63" s="145" t="s">
        <v>97</v>
      </c>
      <c r="D63" s="167"/>
      <c r="E63" s="167"/>
    </row>
    <row r="64" spans="1:5" ht="13.5" thickBot="1" x14ac:dyDescent="0.25">
      <c r="A64" s="150">
        <v>3</v>
      </c>
      <c r="B64" s="240" t="s">
        <v>114</v>
      </c>
      <c r="C64" s="241"/>
      <c r="D64" s="167">
        <v>1000000</v>
      </c>
      <c r="E64" s="167">
        <f>D64*5.1%</f>
        <v>51000</v>
      </c>
    </row>
    <row r="65" spans="1:5" ht="13.5" thickBot="1" x14ac:dyDescent="0.25">
      <c r="A65" s="8"/>
      <c r="B65" s="228" t="s">
        <v>103</v>
      </c>
      <c r="C65" s="229"/>
      <c r="D65" s="167" t="s">
        <v>13</v>
      </c>
      <c r="E65" s="167">
        <f>E52+E57+E64</f>
        <v>302000</v>
      </c>
    </row>
    <row r="66" spans="1:5" ht="45.75" hidden="1" customHeight="1" x14ac:dyDescent="0.2"/>
    <row r="67" spans="1:5" hidden="1" x14ac:dyDescent="0.2">
      <c r="A67" s="66" t="s">
        <v>116</v>
      </c>
      <c r="B67" s="67"/>
      <c r="C67" s="68"/>
      <c r="D67" s="69"/>
      <c r="E67" s="67" t="s">
        <v>117</v>
      </c>
    </row>
    <row r="68" spans="1:5" hidden="1" x14ac:dyDescent="0.2">
      <c r="A68" s="66"/>
      <c r="B68" s="67"/>
      <c r="C68" s="70" t="s">
        <v>118</v>
      </c>
      <c r="D68" s="69"/>
      <c r="E68" s="67"/>
    </row>
    <row r="69" spans="1:5" hidden="1" x14ac:dyDescent="0.2">
      <c r="A69" s="66" t="s">
        <v>119</v>
      </c>
      <c r="B69" s="67"/>
      <c r="C69" s="68"/>
      <c r="D69" s="69"/>
      <c r="E69" s="67" t="s">
        <v>148</v>
      </c>
    </row>
    <row r="70" spans="1:5" hidden="1" x14ac:dyDescent="0.2">
      <c r="A70" s="66"/>
      <c r="B70" s="67"/>
      <c r="C70" s="70" t="s">
        <v>118</v>
      </c>
      <c r="D70" s="69"/>
      <c r="E70" s="67"/>
    </row>
    <row r="71" spans="1:5" hidden="1" x14ac:dyDescent="0.2">
      <c r="A71" s="66" t="s">
        <v>120</v>
      </c>
      <c r="B71" s="67"/>
      <c r="C71" s="68"/>
      <c r="D71" s="69"/>
      <c r="E71" s="67" t="s">
        <v>148</v>
      </c>
    </row>
    <row r="72" spans="1:5" x14ac:dyDescent="0.2">
      <c r="A72" s="66"/>
      <c r="B72" s="67"/>
      <c r="C72" s="70" t="s">
        <v>118</v>
      </c>
      <c r="D72" s="69"/>
      <c r="E72" s="67"/>
    </row>
    <row r="74" spans="1:5" ht="9" customHeight="1" x14ac:dyDescent="0.2">
      <c r="A74" s="71"/>
    </row>
    <row r="75" spans="1:5" ht="21.75" hidden="1" customHeight="1" x14ac:dyDescent="0.2">
      <c r="A75" s="1"/>
      <c r="B75" s="1"/>
      <c r="C75" s="1"/>
    </row>
    <row r="76" spans="1:5" ht="45.75" hidden="1" customHeight="1" x14ac:dyDescent="0.2"/>
    <row r="77" spans="1:5" hidden="1" x14ac:dyDescent="0.2">
      <c r="A77" s="66" t="s">
        <v>116</v>
      </c>
      <c r="B77" s="67"/>
      <c r="C77" s="68"/>
      <c r="D77" s="69"/>
      <c r="E77" s="67" t="s">
        <v>117</v>
      </c>
    </row>
    <row r="78" spans="1:5" hidden="1" x14ac:dyDescent="0.2">
      <c r="A78" s="66"/>
      <c r="B78" s="67"/>
      <c r="C78" s="70" t="s">
        <v>118</v>
      </c>
      <c r="D78" s="69"/>
      <c r="E78" s="67"/>
    </row>
    <row r="79" spans="1:5" hidden="1" x14ac:dyDescent="0.2">
      <c r="A79" s="66" t="s">
        <v>119</v>
      </c>
      <c r="B79" s="67"/>
      <c r="C79" s="68"/>
      <c r="D79" s="69"/>
      <c r="E79" s="67" t="s">
        <v>148</v>
      </c>
    </row>
    <row r="80" spans="1:5" hidden="1" x14ac:dyDescent="0.2">
      <c r="A80" s="66"/>
      <c r="B80" s="67"/>
      <c r="C80" s="70" t="s">
        <v>118</v>
      </c>
      <c r="D80" s="69"/>
      <c r="E80" s="67"/>
    </row>
    <row r="81" spans="1:7" hidden="1" x14ac:dyDescent="0.2">
      <c r="A81" s="66" t="s">
        <v>120</v>
      </c>
      <c r="B81" s="67"/>
      <c r="C81" s="68"/>
      <c r="D81" s="69"/>
      <c r="E81" s="67" t="s">
        <v>148</v>
      </c>
    </row>
    <row r="82" spans="1:7" hidden="1" x14ac:dyDescent="0.2">
      <c r="A82" s="66"/>
      <c r="B82" s="67"/>
      <c r="C82" s="70" t="s">
        <v>118</v>
      </c>
      <c r="D82" s="69"/>
      <c r="E82" s="67"/>
    </row>
    <row r="86" spans="1:7" ht="15.75" x14ac:dyDescent="0.25">
      <c r="A86" s="125" t="s">
        <v>116</v>
      </c>
      <c r="B86" s="125"/>
      <c r="C86" s="126"/>
      <c r="D86" s="127"/>
      <c r="E86" s="125" t="s">
        <v>189</v>
      </c>
      <c r="F86" s="125"/>
      <c r="G86" s="125"/>
    </row>
    <row r="87" spans="1:7" ht="15.75" x14ac:dyDescent="0.25">
      <c r="A87" s="125"/>
      <c r="B87" s="125"/>
      <c r="C87" s="128" t="s">
        <v>118</v>
      </c>
      <c r="D87" s="127"/>
      <c r="E87" s="125"/>
      <c r="F87" s="125"/>
      <c r="G87" s="125"/>
    </row>
    <row r="88" spans="1:7" ht="15.75" x14ac:dyDescent="0.25">
      <c r="A88" s="125" t="s">
        <v>119</v>
      </c>
      <c r="B88" s="125"/>
      <c r="C88" s="126"/>
      <c r="D88" s="127"/>
      <c r="E88" s="125" t="s">
        <v>190</v>
      </c>
      <c r="F88" s="125"/>
      <c r="G88" s="125"/>
    </row>
    <row r="89" spans="1:7" ht="15.75" x14ac:dyDescent="0.25">
      <c r="A89" s="125"/>
      <c r="B89" s="125"/>
      <c r="C89" s="128" t="s">
        <v>118</v>
      </c>
      <c r="D89" s="127"/>
      <c r="E89" s="125"/>
      <c r="F89" s="125"/>
      <c r="G89" s="125"/>
    </row>
    <row r="90" spans="1:7" ht="15.75" x14ac:dyDescent="0.25">
      <c r="A90" s="125" t="s">
        <v>120</v>
      </c>
      <c r="B90" s="125"/>
      <c r="C90" s="126"/>
      <c r="D90" s="127"/>
      <c r="E90" s="125" t="s">
        <v>190</v>
      </c>
      <c r="F90" s="125"/>
      <c r="G90" s="125"/>
    </row>
    <row r="91" spans="1:7" ht="15.75" x14ac:dyDescent="0.25">
      <c r="A91" s="125"/>
      <c r="B91" s="125"/>
      <c r="C91" s="128" t="s">
        <v>118</v>
      </c>
      <c r="D91" s="125"/>
      <c r="E91" s="125"/>
      <c r="F91" s="125"/>
      <c r="G91" s="125"/>
    </row>
  </sheetData>
  <mergeCells count="28">
    <mergeCell ref="B52:C52"/>
    <mergeCell ref="B57:C57"/>
    <mergeCell ref="B64:C64"/>
    <mergeCell ref="B65:C65"/>
    <mergeCell ref="B44:C44"/>
    <mergeCell ref="B45:C45"/>
    <mergeCell ref="B47:C47"/>
    <mergeCell ref="A48:B48"/>
    <mergeCell ref="B50:C50"/>
    <mergeCell ref="B51:C51"/>
    <mergeCell ref="B37:C37"/>
    <mergeCell ref="B9:C9"/>
    <mergeCell ref="B10:C10"/>
    <mergeCell ref="B15:C15"/>
    <mergeCell ref="B22:C22"/>
    <mergeCell ref="B23:C23"/>
    <mergeCell ref="B27:C27"/>
    <mergeCell ref="B28:C28"/>
    <mergeCell ref="A29:B29"/>
    <mergeCell ref="B30:C30"/>
    <mergeCell ref="B31:C31"/>
    <mergeCell ref="B32:C32"/>
    <mergeCell ref="B8:C8"/>
    <mergeCell ref="A2:E2"/>
    <mergeCell ref="B4:C4"/>
    <mergeCell ref="B5:C5"/>
    <mergeCell ref="A6:B6"/>
    <mergeCell ref="A7:E7"/>
  </mergeCells>
  <pageMargins left="0.7" right="0.7" top="0.75" bottom="0.75" header="0.3" footer="0.3"/>
  <pageSetup paperSize="9" scale="61" orientation="landscape" horizontalDpi="0" verticalDpi="0" r:id="rId1"/>
  <rowBreaks count="2" manualBreakCount="2">
    <brk id="26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3</vt:i4>
      </vt:variant>
    </vt:vector>
  </HeadingPairs>
  <TitlesOfParts>
    <vt:vector size="30" baseType="lpstr">
      <vt:lpstr>доходы+</vt:lpstr>
      <vt:lpstr>111 4 МЗ</vt:lpstr>
      <vt:lpstr>111 5 +</vt:lpstr>
      <vt:lpstr>111 2</vt:lpstr>
      <vt:lpstr>112 4 +</vt:lpstr>
      <vt:lpstr>112 2 +</vt:lpstr>
      <vt:lpstr>119 4 +</vt:lpstr>
      <vt:lpstr>119 2 +</vt:lpstr>
      <vt:lpstr>119 5 +</vt:lpstr>
      <vt:lpstr>221 4 +</vt:lpstr>
      <vt:lpstr>221 2 +</vt:lpstr>
      <vt:lpstr>222 4 +</vt:lpstr>
      <vt:lpstr>222 + пд</vt:lpstr>
      <vt:lpstr>222 5 + постановки 3000</vt:lpstr>
      <vt:lpstr>223 4 +</vt:lpstr>
      <vt:lpstr>223 2 +</vt:lpstr>
      <vt:lpstr>224 2 +</vt:lpstr>
      <vt:lpstr>225 4 +</vt:lpstr>
      <vt:lpstr>225 2 +</vt:lpstr>
      <vt:lpstr>226 4 +</vt:lpstr>
      <vt:lpstr>226 5 + Постановки 3 000</vt:lpstr>
      <vt:lpstr>226 2 +</vt:lpstr>
      <vt:lpstr>310. 340 4 +</vt:lpstr>
      <vt:lpstr>310,340 5+ Постановки 3600</vt:lpstr>
      <vt:lpstr>310. 340 2 +</vt:lpstr>
      <vt:lpstr>853 4</vt:lpstr>
      <vt:lpstr>853 2</vt:lpstr>
      <vt:lpstr>'111 5 +'!Область_печати</vt:lpstr>
      <vt:lpstr>'112 2 +'!Область_печати</vt:lpstr>
      <vt:lpstr>'222 4 +'!Область_печати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Пользователь</cp:lastModifiedBy>
  <cp:lastPrinted>2018-12-28T07:01:43Z</cp:lastPrinted>
  <dcterms:created xsi:type="dcterms:W3CDTF">2016-09-20T09:34:40Z</dcterms:created>
  <dcterms:modified xsi:type="dcterms:W3CDTF">2018-12-28T07:02:06Z</dcterms:modified>
</cp:coreProperties>
</file>